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2EC8221B-0702-4F02-94C6-5B28AD585F00}" xr6:coauthVersionLast="36" xr6:coauthVersionMax="36" xr10:uidLastSave="{00000000-0000-0000-0000-000000000000}"/>
  <bookViews>
    <workbookView xWindow="0" yWindow="0" windowWidth="28800" windowHeight="12228" xr2:uid="{FE0EBE2F-539B-4C02-A1A4-6B6DD1FB742F}"/>
  </bookViews>
  <sheets>
    <sheet name="Rekapitulace stavby" sheetId="1" r:id="rId1"/>
    <sheet name="SO 03-a - stavební část" sheetId="2" r:id="rId2"/>
    <sheet name="SO 03-b1 - elektroinstalace" sheetId="3" r:id="rId3"/>
    <sheet name="SO 03-b2 - elektro materiál" sheetId="4" r:id="rId4"/>
    <sheet name="SO 03-d - AV technika + s..." sheetId="5" r:id="rId5"/>
    <sheet name="SO 03-VRN - VRN" sheetId="6" r:id="rId6"/>
    <sheet name="Pokyny pro vyplnění" sheetId="7" r:id="rId7"/>
  </sheets>
  <externalReferences>
    <externalReference r:id="rId8"/>
  </externalReferences>
  <definedNames>
    <definedName name="_xlnm._FilterDatabase" localSheetId="1" hidden="1">'SO 03-a - stavební část'!$C$96:$K$350</definedName>
    <definedName name="_xlnm._FilterDatabase" localSheetId="2" hidden="1">'SO 03-b1 - elektroinstalace'!$C$88:$K$148</definedName>
    <definedName name="_xlnm._FilterDatabase" localSheetId="3" hidden="1">'SO 03-b2 - elektro materiál'!$C$83:$K$146</definedName>
    <definedName name="_xlnm._FilterDatabase" localSheetId="4" hidden="1">'SO 03-d - AV technika + s...'!$C$85:$K$91</definedName>
    <definedName name="_xlnm._FilterDatabase" localSheetId="5" hidden="1">'SO 03-VRN - VRN'!$C$81:$K$87</definedName>
    <definedName name="_xlnm.Print_Titles" localSheetId="0">'Rekapitulace stavby'!$52:$52</definedName>
    <definedName name="_xlnm.Print_Titles" localSheetId="1">'SO 03-a - stavební část'!$96:$96</definedName>
    <definedName name="_xlnm.Print_Titles" localSheetId="2">'SO 03-b1 - elektroinstalace'!$88:$88</definedName>
    <definedName name="_xlnm.Print_Titles" localSheetId="3">'SO 03-b2 - elektro materiál'!$83:$83</definedName>
    <definedName name="_xlnm.Print_Titles" localSheetId="4">'SO 03-d - AV technika + s...'!$85:$85</definedName>
    <definedName name="_xlnm.Print_Titles" localSheetId="5">'SO 03-VRN - VRN'!$81:$81</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 name="_xlnm.Print_Area" localSheetId="1">'SO 03-a - stavební část'!$C$4:$J$39,'SO 03-a - stavební část'!$C$45:$J$78,'SO 03-a - stavební část'!$C$84:$K$350</definedName>
    <definedName name="_xlnm.Print_Area" localSheetId="2">'SO 03-b1 - elektroinstalace'!$C$4:$J$39,'SO 03-b1 - elektroinstalace'!$C$45:$J$70,'SO 03-b1 - elektroinstalace'!$C$76:$K$148</definedName>
    <definedName name="_xlnm.Print_Area" localSheetId="3">'SO 03-b2 - elektro materiál'!$C$4:$J$39,'SO 03-b2 - elektro materiál'!$C$45:$J$65,'SO 03-b2 - elektro materiál'!$C$71:$K$146</definedName>
    <definedName name="_xlnm.Print_Area" localSheetId="4">'SO 03-d - AV technika + s...'!$C$4:$J$39,'SO 03-d - AV technika + s...'!$C$45:$J$67,'SO 03-d - AV technika + s...'!$C$73:$K$91</definedName>
    <definedName name="_xlnm.Print_Area" localSheetId="5">'SO 03-VRN - VRN'!$C$4:$J$39,'SO 03-VRN - VRN'!$C$45:$J$63,'SO 03-VRN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0" i="3" l="1"/>
  <c r="J120" i="4"/>
  <c r="J119" i="4"/>
  <c r="J98" i="3"/>
  <c r="BE98" i="3" s="1"/>
  <c r="P98" i="3"/>
  <c r="R98" i="3"/>
  <c r="T98" i="3"/>
  <c r="BF98" i="3"/>
  <c r="BG98" i="3"/>
  <c r="BH98" i="3"/>
  <c r="BI98" i="3"/>
  <c r="BK98" i="3"/>
  <c r="J99" i="3"/>
  <c r="BE99" i="3" s="1"/>
  <c r="P99" i="3"/>
  <c r="R99" i="3"/>
  <c r="T99" i="3"/>
  <c r="BF99" i="3"/>
  <c r="BG99" i="3"/>
  <c r="BH99" i="3"/>
  <c r="BI99" i="3"/>
  <c r="BK99" i="3"/>
  <c r="J116" i="3"/>
  <c r="BE116" i="3" s="1"/>
  <c r="P116" i="3"/>
  <c r="R116" i="3"/>
  <c r="T116" i="3"/>
  <c r="BF116" i="3"/>
  <c r="BG116" i="3"/>
  <c r="BH116" i="3"/>
  <c r="BI116" i="3"/>
  <c r="BK116" i="3"/>
  <c r="J117" i="3"/>
  <c r="BE117" i="3" s="1"/>
  <c r="P117" i="3"/>
  <c r="R117" i="3"/>
  <c r="T117" i="3"/>
  <c r="BF117" i="3"/>
  <c r="BG117" i="3"/>
  <c r="BH117" i="3"/>
  <c r="BI117" i="3"/>
  <c r="BK117" i="3"/>
  <c r="J118" i="3"/>
  <c r="BE118" i="3" s="1"/>
  <c r="P118" i="3"/>
  <c r="R118" i="3"/>
  <c r="T118" i="3"/>
  <c r="BF118" i="3"/>
  <c r="BG118" i="3"/>
  <c r="BH118" i="3"/>
  <c r="BI118" i="3"/>
  <c r="BK118" i="3"/>
  <c r="J119" i="3"/>
  <c r="BE119" i="3" s="1"/>
  <c r="P119" i="3"/>
  <c r="R119" i="3"/>
  <c r="T119" i="3"/>
  <c r="BF119" i="3"/>
  <c r="BG119" i="3"/>
  <c r="BH119" i="3"/>
  <c r="BI119" i="3"/>
  <c r="BK119" i="3"/>
  <c r="J115" i="3"/>
  <c r="BE115" i="3" s="1"/>
  <c r="P115" i="3"/>
  <c r="R115" i="3"/>
  <c r="T115" i="3"/>
  <c r="BF115" i="3"/>
  <c r="BG115" i="3"/>
  <c r="BH115" i="3"/>
  <c r="BI115" i="3"/>
  <c r="BK115" i="3"/>
  <c r="J95" i="4"/>
  <c r="BE95" i="4" s="1"/>
  <c r="P95" i="4"/>
  <c r="R95" i="4"/>
  <c r="T95" i="4"/>
  <c r="BF95" i="4"/>
  <c r="BG95" i="4"/>
  <c r="BH95" i="4"/>
  <c r="BI95" i="4"/>
  <c r="BK95" i="4"/>
  <c r="BK114" i="3"/>
  <c r="BI114" i="3"/>
  <c r="BH114" i="3"/>
  <c r="BG114" i="3"/>
  <c r="BF114" i="3"/>
  <c r="T114" i="3"/>
  <c r="R114" i="3"/>
  <c r="P114" i="3"/>
  <c r="J114" i="3"/>
  <c r="BE114" i="3" s="1"/>
  <c r="BK97" i="3"/>
  <c r="BI97" i="3"/>
  <c r="BH97" i="3"/>
  <c r="BG97" i="3"/>
  <c r="BF97" i="3"/>
  <c r="T97" i="3"/>
  <c r="R97" i="3"/>
  <c r="P97" i="3"/>
  <c r="J97" i="3"/>
  <c r="BE97" i="3" s="1"/>
  <c r="J135" i="4"/>
  <c r="BE135" i="4" s="1"/>
  <c r="P135" i="4"/>
  <c r="R135" i="4"/>
  <c r="T135" i="4"/>
  <c r="BF135" i="4"/>
  <c r="BG135" i="4"/>
  <c r="BH135" i="4"/>
  <c r="BI135" i="4"/>
  <c r="BK135" i="4"/>
  <c r="BK96" i="4"/>
  <c r="BI96" i="4"/>
  <c r="BH96" i="4"/>
  <c r="BG96" i="4"/>
  <c r="BF96" i="4"/>
  <c r="T96" i="4"/>
  <c r="R96" i="4"/>
  <c r="P96" i="4"/>
  <c r="J96" i="4"/>
  <c r="BE96" i="4" s="1"/>
  <c r="J134" i="4"/>
  <c r="BE134" i="4" s="1"/>
  <c r="P134" i="4"/>
  <c r="R134" i="4"/>
  <c r="T134" i="4"/>
  <c r="BF134" i="4"/>
  <c r="BG134" i="4"/>
  <c r="BH134" i="4"/>
  <c r="BI134" i="4"/>
  <c r="BK134" i="4"/>
  <c r="J132" i="4"/>
  <c r="BE132" i="4" s="1"/>
  <c r="P132" i="4"/>
  <c r="R132" i="4"/>
  <c r="T132" i="4"/>
  <c r="BF132" i="4"/>
  <c r="BG132" i="4"/>
  <c r="BH132" i="4"/>
  <c r="BI132" i="4"/>
  <c r="BK132" i="4"/>
  <c r="J133" i="4"/>
  <c r="BE133" i="4" s="1"/>
  <c r="P133" i="4"/>
  <c r="R133" i="4"/>
  <c r="T133" i="4"/>
  <c r="BF133" i="4"/>
  <c r="BG133" i="4"/>
  <c r="BH133" i="4"/>
  <c r="BI133" i="4"/>
  <c r="BK133" i="4"/>
  <c r="J136" i="4"/>
  <c r="BE136" i="4" s="1"/>
  <c r="P136" i="4"/>
  <c r="R136" i="4"/>
  <c r="T136" i="4"/>
  <c r="BF136" i="4"/>
  <c r="BG136" i="4"/>
  <c r="BH136" i="4"/>
  <c r="BI136" i="4"/>
  <c r="BK136" i="4"/>
  <c r="J117" i="4"/>
  <c r="BE117" i="4" s="1"/>
  <c r="P117" i="4"/>
  <c r="R117" i="4"/>
  <c r="T117" i="4"/>
  <c r="BF117" i="4"/>
  <c r="BG117" i="4"/>
  <c r="BH117" i="4"/>
  <c r="BI117" i="4"/>
  <c r="BK117" i="4"/>
  <c r="J118" i="4"/>
  <c r="BE118" i="4" s="1"/>
  <c r="P118" i="4"/>
  <c r="R118" i="4"/>
  <c r="T118" i="4"/>
  <c r="BF118" i="4"/>
  <c r="BG118" i="4"/>
  <c r="BH118" i="4"/>
  <c r="BI118" i="4"/>
  <c r="BK118" i="4"/>
  <c r="J116" i="4"/>
  <c r="BE116" i="4" s="1"/>
  <c r="P116" i="4"/>
  <c r="R116" i="4"/>
  <c r="T116" i="4"/>
  <c r="BF116" i="4"/>
  <c r="BG116" i="4"/>
  <c r="BH116" i="4"/>
  <c r="BI116" i="4"/>
  <c r="BK116" i="4"/>
  <c r="J113" i="3"/>
  <c r="BE113" i="3" s="1"/>
  <c r="P113" i="3"/>
  <c r="R113" i="3"/>
  <c r="T113" i="3"/>
  <c r="BF113" i="3"/>
  <c r="BG113" i="3"/>
  <c r="BH113" i="3"/>
  <c r="BI113" i="3"/>
  <c r="BK113" i="3"/>
  <c r="J96" i="3"/>
  <c r="BE96" i="3" s="1"/>
  <c r="P96" i="3"/>
  <c r="R96" i="3"/>
  <c r="T96" i="3"/>
  <c r="BF96" i="3"/>
  <c r="BG96" i="3"/>
  <c r="BH96" i="3"/>
  <c r="BI96" i="3"/>
  <c r="BK96" i="3"/>
  <c r="J115" i="4"/>
  <c r="BE115" i="4" s="1"/>
  <c r="P115" i="4"/>
  <c r="R115" i="4"/>
  <c r="T115" i="4"/>
  <c r="BF115" i="4"/>
  <c r="BG115" i="4"/>
  <c r="BH115" i="4"/>
  <c r="BI115" i="4"/>
  <c r="BK115" i="4"/>
  <c r="J95" i="3"/>
  <c r="BE95" i="3" s="1"/>
  <c r="P95" i="3"/>
  <c r="R95" i="3"/>
  <c r="T95" i="3"/>
  <c r="BF95" i="3"/>
  <c r="BG95" i="3"/>
  <c r="BH95" i="3"/>
  <c r="BI95" i="3"/>
  <c r="BK95" i="3"/>
  <c r="BK87" i="6"/>
  <c r="BI87" i="6"/>
  <c r="BH87" i="6"/>
  <c r="BG87" i="6"/>
  <c r="BF87" i="6"/>
  <c r="BE87" i="6"/>
  <c r="T87" i="6"/>
  <c r="R87" i="6"/>
  <c r="R86" i="6" s="1"/>
  <c r="P87" i="6"/>
  <c r="P86" i="6" s="1"/>
  <c r="J87" i="6"/>
  <c r="BK86" i="6"/>
  <c r="J86" i="6" s="1"/>
  <c r="J62" i="6" s="1"/>
  <c r="T86" i="6"/>
  <c r="BK85" i="6"/>
  <c r="BI85" i="6"/>
  <c r="BH85" i="6"/>
  <c r="F36" i="6" s="1"/>
  <c r="BG85" i="6"/>
  <c r="F35" i="6" s="1"/>
  <c r="BF85" i="6"/>
  <c r="BE85" i="6"/>
  <c r="T85" i="6"/>
  <c r="R85" i="6"/>
  <c r="R84" i="6" s="1"/>
  <c r="P85" i="6"/>
  <c r="P84" i="6" s="1"/>
  <c r="P83" i="6" s="1"/>
  <c r="P82" i="6" s="1"/>
  <c r="J85" i="6"/>
  <c r="BK84" i="6"/>
  <c r="BK83" i="6" s="1"/>
  <c r="T84" i="6"/>
  <c r="T83" i="6" s="1"/>
  <c r="T82" i="6" s="1"/>
  <c r="F76" i="6"/>
  <c r="E74" i="6"/>
  <c r="F52" i="6"/>
  <c r="E50" i="6"/>
  <c r="J37" i="6"/>
  <c r="F37" i="6"/>
  <c r="J36" i="6"/>
  <c r="J35" i="6"/>
  <c r="F34" i="6"/>
  <c r="J24" i="6"/>
  <c r="E24" i="6"/>
  <c r="J55" i="6" s="1"/>
  <c r="J23" i="6"/>
  <c r="J21" i="6"/>
  <c r="E21" i="6"/>
  <c r="J78" i="6" s="1"/>
  <c r="J20" i="6"/>
  <c r="J18" i="6"/>
  <c r="E18" i="6"/>
  <c r="F79" i="6" s="1"/>
  <c r="J17" i="6"/>
  <c r="J15" i="6"/>
  <c r="E15" i="6"/>
  <c r="F78" i="6" s="1"/>
  <c r="J14" i="6"/>
  <c r="J12" i="6"/>
  <c r="J76" i="6" s="1"/>
  <c r="E7" i="6"/>
  <c r="E72" i="6" s="1"/>
  <c r="BK91" i="5"/>
  <c r="BI91" i="5"/>
  <c r="BH91" i="5"/>
  <c r="BG91" i="5"/>
  <c r="BF91" i="5"/>
  <c r="T91" i="5"/>
  <c r="R91" i="5"/>
  <c r="P91" i="5"/>
  <c r="J91" i="5"/>
  <c r="BE91" i="5" s="1"/>
  <c r="BK90" i="5"/>
  <c r="BI90" i="5"/>
  <c r="BH90" i="5"/>
  <c r="BG90" i="5"/>
  <c r="BF90" i="5"/>
  <c r="T90" i="5"/>
  <c r="R90" i="5"/>
  <c r="P90" i="5"/>
  <c r="J90" i="5"/>
  <c r="BE90" i="5" s="1"/>
  <c r="BK89" i="5"/>
  <c r="BI89" i="5"/>
  <c r="BH89" i="5"/>
  <c r="BG89" i="5"/>
  <c r="BF89" i="5"/>
  <c r="T89" i="5"/>
  <c r="R89" i="5"/>
  <c r="P89" i="5"/>
  <c r="J89" i="5"/>
  <c r="BE89" i="5" s="1"/>
  <c r="J83" i="5"/>
  <c r="F80" i="5"/>
  <c r="E78" i="5"/>
  <c r="J55" i="5"/>
  <c r="F52" i="5"/>
  <c r="E50" i="5"/>
  <c r="J37" i="5"/>
  <c r="J36" i="5"/>
  <c r="J35" i="5"/>
  <c r="J21" i="5"/>
  <c r="E21" i="5"/>
  <c r="J54" i="5" s="1"/>
  <c r="J20" i="5"/>
  <c r="J18" i="5"/>
  <c r="E18" i="5"/>
  <c r="F55" i="5" s="1"/>
  <c r="J17" i="5"/>
  <c r="J15" i="5"/>
  <c r="E15" i="5"/>
  <c r="F54" i="5" s="1"/>
  <c r="J14" i="5"/>
  <c r="J12" i="5"/>
  <c r="J80" i="5" s="1"/>
  <c r="E7" i="5"/>
  <c r="E48" i="5" s="1"/>
  <c r="BK145" i="4"/>
  <c r="BI145" i="4"/>
  <c r="BH145" i="4"/>
  <c r="BG145" i="4"/>
  <c r="BF145" i="4"/>
  <c r="T145" i="4"/>
  <c r="R145" i="4"/>
  <c r="P145" i="4"/>
  <c r="J145" i="4"/>
  <c r="BE145" i="4" s="1"/>
  <c r="BK144" i="4"/>
  <c r="BI144" i="4"/>
  <c r="BH144" i="4"/>
  <c r="BG144" i="4"/>
  <c r="BF144" i="4"/>
  <c r="T144" i="4"/>
  <c r="R144" i="4"/>
  <c r="P144" i="4"/>
  <c r="J144" i="4"/>
  <c r="BE144" i="4" s="1"/>
  <c r="BK143" i="4"/>
  <c r="BI143" i="4"/>
  <c r="BH143" i="4"/>
  <c r="BG143" i="4"/>
  <c r="BF143" i="4"/>
  <c r="T143" i="4"/>
  <c r="R143" i="4"/>
  <c r="P143" i="4"/>
  <c r="J143" i="4"/>
  <c r="BE143" i="4"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0" i="4"/>
  <c r="BI130" i="4"/>
  <c r="BH130" i="4"/>
  <c r="BG130" i="4"/>
  <c r="BF130" i="4"/>
  <c r="T130" i="4"/>
  <c r="R130" i="4"/>
  <c r="P130" i="4"/>
  <c r="J130" i="4"/>
  <c r="BE130" i="4" s="1"/>
  <c r="BK129" i="4"/>
  <c r="BI129" i="4"/>
  <c r="BH129" i="4"/>
  <c r="BG129" i="4"/>
  <c r="BF129" i="4"/>
  <c r="T129" i="4"/>
  <c r="R129" i="4"/>
  <c r="P129" i="4"/>
  <c r="J129" i="4"/>
  <c r="BE129"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13" i="4"/>
  <c r="BI113" i="4"/>
  <c r="BH113" i="4"/>
  <c r="BG113" i="4"/>
  <c r="BF113" i="4"/>
  <c r="T113" i="4"/>
  <c r="R113" i="4"/>
  <c r="P113" i="4"/>
  <c r="J113" i="4"/>
  <c r="BE113" i="4" s="1"/>
  <c r="BK112" i="4"/>
  <c r="BI112" i="4"/>
  <c r="BH112" i="4"/>
  <c r="BG112" i="4"/>
  <c r="BF112" i="4"/>
  <c r="T112" i="4"/>
  <c r="R112" i="4"/>
  <c r="P112" i="4"/>
  <c r="J112" i="4"/>
  <c r="BE112" i="4" s="1"/>
  <c r="BK111" i="4"/>
  <c r="BI111" i="4"/>
  <c r="BH111" i="4"/>
  <c r="BG111" i="4"/>
  <c r="BF111" i="4"/>
  <c r="T111" i="4"/>
  <c r="R111" i="4"/>
  <c r="P111" i="4"/>
  <c r="J111" i="4"/>
  <c r="BE111" i="4" s="1"/>
  <c r="BK110" i="4"/>
  <c r="BI110" i="4"/>
  <c r="BH110" i="4"/>
  <c r="BG110" i="4"/>
  <c r="BF110" i="4"/>
  <c r="T110" i="4"/>
  <c r="R110" i="4"/>
  <c r="P110" i="4"/>
  <c r="J110" i="4"/>
  <c r="BE110" i="4" s="1"/>
  <c r="BK109" i="4"/>
  <c r="BI109" i="4"/>
  <c r="BH109" i="4"/>
  <c r="BG109" i="4"/>
  <c r="BF109" i="4"/>
  <c r="T109" i="4"/>
  <c r="R109" i="4"/>
  <c r="P109" i="4"/>
  <c r="J109" i="4"/>
  <c r="BE109" i="4" s="1"/>
  <c r="BK106" i="4"/>
  <c r="BI106" i="4"/>
  <c r="BH106" i="4"/>
  <c r="BG106" i="4"/>
  <c r="BF106" i="4"/>
  <c r="T106" i="4"/>
  <c r="R106" i="4"/>
  <c r="P106" i="4"/>
  <c r="J106" i="4"/>
  <c r="BE106" i="4" s="1"/>
  <c r="BK105" i="4"/>
  <c r="BI105" i="4"/>
  <c r="BH105" i="4"/>
  <c r="BG105" i="4"/>
  <c r="BF105" i="4"/>
  <c r="T105" i="4"/>
  <c r="R105" i="4"/>
  <c r="P105" i="4"/>
  <c r="J105" i="4"/>
  <c r="BE105" i="4" s="1"/>
  <c r="BK103" i="4"/>
  <c r="BI103" i="4"/>
  <c r="BH103" i="4"/>
  <c r="BG103" i="4"/>
  <c r="BF103" i="4"/>
  <c r="T103" i="4"/>
  <c r="R103" i="4"/>
  <c r="P103" i="4"/>
  <c r="J103" i="4"/>
  <c r="BE103" i="4" s="1"/>
  <c r="BK102" i="4"/>
  <c r="BI102" i="4"/>
  <c r="BH102" i="4"/>
  <c r="BG102" i="4"/>
  <c r="BF102" i="4"/>
  <c r="T102" i="4"/>
  <c r="R102" i="4"/>
  <c r="P102" i="4"/>
  <c r="J102" i="4"/>
  <c r="BE102" i="4" s="1"/>
  <c r="BK101" i="4"/>
  <c r="BI101" i="4"/>
  <c r="BH101" i="4"/>
  <c r="BG101" i="4"/>
  <c r="BF101" i="4"/>
  <c r="T101" i="4"/>
  <c r="R101" i="4"/>
  <c r="P101" i="4"/>
  <c r="J101" i="4"/>
  <c r="BE101"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7" i="4"/>
  <c r="BI97" i="4"/>
  <c r="BH97" i="4"/>
  <c r="BG97" i="4"/>
  <c r="BF97" i="4"/>
  <c r="T97" i="4"/>
  <c r="R97" i="4"/>
  <c r="P97" i="4"/>
  <c r="J97" i="4"/>
  <c r="BE97" i="4" s="1"/>
  <c r="BK92" i="4"/>
  <c r="BI92" i="4"/>
  <c r="BH92" i="4"/>
  <c r="BG92" i="4"/>
  <c r="BF92" i="4"/>
  <c r="T92" i="4"/>
  <c r="R92" i="4"/>
  <c r="P92" i="4"/>
  <c r="J92" i="4"/>
  <c r="BE92" i="4" s="1"/>
  <c r="BK91" i="4"/>
  <c r="BI91" i="4"/>
  <c r="BH91" i="4"/>
  <c r="BG91" i="4"/>
  <c r="BF91" i="4"/>
  <c r="T91" i="4"/>
  <c r="R91" i="4"/>
  <c r="P91" i="4"/>
  <c r="J91" i="4"/>
  <c r="BE91" i="4" s="1"/>
  <c r="BK90" i="4"/>
  <c r="BI90" i="4"/>
  <c r="BH90" i="4"/>
  <c r="BG90" i="4"/>
  <c r="BF90" i="4"/>
  <c r="T90" i="4"/>
  <c r="R90" i="4"/>
  <c r="P90" i="4"/>
  <c r="J90" i="4"/>
  <c r="BE90"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78" i="4"/>
  <c r="E76" i="4"/>
  <c r="F52" i="4"/>
  <c r="E50" i="4"/>
  <c r="J37" i="4"/>
  <c r="J36" i="4"/>
  <c r="J35" i="4"/>
  <c r="J24" i="4"/>
  <c r="E24" i="4"/>
  <c r="J81" i="4" s="1"/>
  <c r="J23" i="4"/>
  <c r="J21" i="4"/>
  <c r="E21" i="4"/>
  <c r="J80" i="4" s="1"/>
  <c r="J20" i="4"/>
  <c r="J18" i="4"/>
  <c r="E18" i="4"/>
  <c r="F81" i="4" s="1"/>
  <c r="J17" i="4"/>
  <c r="J15" i="4"/>
  <c r="E15" i="4"/>
  <c r="F80" i="4" s="1"/>
  <c r="J14" i="4"/>
  <c r="J12" i="4"/>
  <c r="J52" i="4" s="1"/>
  <c r="E7" i="4"/>
  <c r="E74" i="4" s="1"/>
  <c r="BK148" i="3"/>
  <c r="BI148" i="3"/>
  <c r="BH148" i="3"/>
  <c r="BG148" i="3"/>
  <c r="BF148" i="3"/>
  <c r="T148" i="3"/>
  <c r="R148" i="3"/>
  <c r="P148" i="3"/>
  <c r="J148" i="3"/>
  <c r="BE148" i="3" s="1"/>
  <c r="BK147" i="3"/>
  <c r="BI147" i="3"/>
  <c r="BH147" i="3"/>
  <c r="BG147" i="3"/>
  <c r="BF147" i="3"/>
  <c r="T147" i="3"/>
  <c r="R147" i="3"/>
  <c r="P147" i="3"/>
  <c r="J147" i="3"/>
  <c r="BE147" i="3" s="1"/>
  <c r="BK146" i="3"/>
  <c r="BI146" i="3"/>
  <c r="BH146" i="3"/>
  <c r="BG146" i="3"/>
  <c r="BF146" i="3"/>
  <c r="T146" i="3"/>
  <c r="R146" i="3"/>
  <c r="P146" i="3"/>
  <c r="J146" i="3"/>
  <c r="BE146" i="3" s="1"/>
  <c r="BK145" i="3"/>
  <c r="BI145" i="3"/>
  <c r="BH145" i="3"/>
  <c r="BG145" i="3"/>
  <c r="BF145" i="3"/>
  <c r="T145" i="3"/>
  <c r="R145" i="3"/>
  <c r="P145" i="3"/>
  <c r="J145" i="3"/>
  <c r="BE145" i="3" s="1"/>
  <c r="BK144" i="3"/>
  <c r="BI144" i="3"/>
  <c r="BH144" i="3"/>
  <c r="BG144" i="3"/>
  <c r="BF144" i="3"/>
  <c r="T144" i="3"/>
  <c r="R144" i="3"/>
  <c r="P144" i="3"/>
  <c r="J144" i="3"/>
  <c r="BE144" i="3" s="1"/>
  <c r="BK141" i="3"/>
  <c r="BI141" i="3"/>
  <c r="BH141" i="3"/>
  <c r="BG141" i="3"/>
  <c r="BF141" i="3"/>
  <c r="T141" i="3"/>
  <c r="R141" i="3"/>
  <c r="P141" i="3"/>
  <c r="J141" i="3"/>
  <c r="BE141" i="3" s="1"/>
  <c r="BK140" i="3"/>
  <c r="BI140" i="3"/>
  <c r="BH140" i="3"/>
  <c r="BG140" i="3"/>
  <c r="BF140" i="3"/>
  <c r="T140" i="3"/>
  <c r="R140" i="3"/>
  <c r="P140" i="3"/>
  <c r="J140" i="3"/>
  <c r="BE140" i="3" s="1"/>
  <c r="BK137" i="3"/>
  <c r="BI137" i="3"/>
  <c r="BH137" i="3"/>
  <c r="BG137" i="3"/>
  <c r="BF137" i="3"/>
  <c r="T137" i="3"/>
  <c r="R137" i="3"/>
  <c r="P137" i="3"/>
  <c r="J137" i="3"/>
  <c r="BE137" i="3" s="1"/>
  <c r="BK135" i="3"/>
  <c r="BI135" i="3"/>
  <c r="BH135" i="3"/>
  <c r="BG135" i="3"/>
  <c r="BF135" i="3"/>
  <c r="T135" i="3"/>
  <c r="R135" i="3"/>
  <c r="P135" i="3"/>
  <c r="J135" i="3"/>
  <c r="BE135" i="3" s="1"/>
  <c r="BK133" i="3"/>
  <c r="BI133" i="3"/>
  <c r="BH133" i="3"/>
  <c r="BG133" i="3"/>
  <c r="BF133" i="3"/>
  <c r="T133" i="3"/>
  <c r="R133" i="3"/>
  <c r="P133" i="3"/>
  <c r="J133" i="3"/>
  <c r="BE133" i="3" s="1"/>
  <c r="BK131" i="3"/>
  <c r="BI131" i="3"/>
  <c r="BH131" i="3"/>
  <c r="BG131" i="3"/>
  <c r="BF131" i="3"/>
  <c r="T131" i="3"/>
  <c r="R131" i="3"/>
  <c r="P131" i="3"/>
  <c r="J131" i="3"/>
  <c r="BE131" i="3" s="1"/>
  <c r="BK129" i="3"/>
  <c r="BI129" i="3"/>
  <c r="BH129" i="3"/>
  <c r="BG129" i="3"/>
  <c r="BF129" i="3"/>
  <c r="T129" i="3"/>
  <c r="R129" i="3"/>
  <c r="P129" i="3"/>
  <c r="J129" i="3"/>
  <c r="BE129" i="3" s="1"/>
  <c r="BK127" i="3"/>
  <c r="BI127" i="3"/>
  <c r="BH127" i="3"/>
  <c r="BG127" i="3"/>
  <c r="BF127" i="3"/>
  <c r="T127" i="3"/>
  <c r="R127" i="3"/>
  <c r="P127" i="3"/>
  <c r="J127" i="3"/>
  <c r="BE127" i="3" s="1"/>
  <c r="BK125" i="3"/>
  <c r="BI125" i="3"/>
  <c r="BH125" i="3"/>
  <c r="BG125" i="3"/>
  <c r="BF125" i="3"/>
  <c r="T125" i="3"/>
  <c r="R125" i="3"/>
  <c r="P125" i="3"/>
  <c r="J125" i="3"/>
  <c r="BE125" i="3" s="1"/>
  <c r="BK124" i="3"/>
  <c r="BI124" i="3"/>
  <c r="BH124" i="3"/>
  <c r="BG124" i="3"/>
  <c r="BF124" i="3"/>
  <c r="T124" i="3"/>
  <c r="R124" i="3"/>
  <c r="P124" i="3"/>
  <c r="J124" i="3"/>
  <c r="BE124" i="3" s="1"/>
  <c r="BK123" i="3"/>
  <c r="BI123" i="3"/>
  <c r="BH123" i="3"/>
  <c r="BG123" i="3"/>
  <c r="BF123" i="3"/>
  <c r="T123" i="3"/>
  <c r="R123" i="3"/>
  <c r="P123" i="3"/>
  <c r="J123" i="3"/>
  <c r="BE123" i="3" s="1"/>
  <c r="BK122" i="3"/>
  <c r="BI122" i="3"/>
  <c r="BH122" i="3"/>
  <c r="BG122" i="3"/>
  <c r="BF122" i="3"/>
  <c r="T122" i="3"/>
  <c r="R122" i="3"/>
  <c r="P122" i="3"/>
  <c r="J122" i="3"/>
  <c r="BE122" i="3" s="1"/>
  <c r="BK121" i="3"/>
  <c r="BI121" i="3"/>
  <c r="BH121" i="3"/>
  <c r="BG121" i="3"/>
  <c r="BF121" i="3"/>
  <c r="T121" i="3"/>
  <c r="R121" i="3"/>
  <c r="P121" i="3"/>
  <c r="J121" i="3"/>
  <c r="BE121" i="3" s="1"/>
  <c r="BK120" i="3"/>
  <c r="BI120" i="3"/>
  <c r="BH120" i="3"/>
  <c r="BG120" i="3"/>
  <c r="BF120" i="3"/>
  <c r="T120" i="3"/>
  <c r="R120" i="3"/>
  <c r="P120" i="3"/>
  <c r="J120" i="3"/>
  <c r="BE120"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101" i="3"/>
  <c r="BI101" i="3"/>
  <c r="BH101" i="3"/>
  <c r="BG101" i="3"/>
  <c r="BF101" i="3"/>
  <c r="T101" i="3"/>
  <c r="R101" i="3"/>
  <c r="P101" i="3"/>
  <c r="J101" i="3"/>
  <c r="BE101" i="3" s="1"/>
  <c r="BK92" i="3"/>
  <c r="BK91" i="3" s="1"/>
  <c r="J91" i="3" s="1"/>
  <c r="J61" i="3" s="1"/>
  <c r="BI92" i="3"/>
  <c r="BH92" i="3"/>
  <c r="BG92" i="3"/>
  <c r="BF92" i="3"/>
  <c r="T92" i="3"/>
  <c r="T91" i="3" s="1"/>
  <c r="T90" i="3" s="1"/>
  <c r="R92" i="3"/>
  <c r="R91" i="3" s="1"/>
  <c r="R90" i="3" s="1"/>
  <c r="P92" i="3"/>
  <c r="P91" i="3" s="1"/>
  <c r="P90" i="3" s="1"/>
  <c r="J92" i="3"/>
  <c r="BE92" i="3" s="1"/>
  <c r="F83" i="3"/>
  <c r="E81" i="3"/>
  <c r="F52" i="3"/>
  <c r="E50" i="3"/>
  <c r="J37" i="3"/>
  <c r="J36" i="3"/>
  <c r="J35" i="3"/>
  <c r="J24" i="3"/>
  <c r="E24" i="3"/>
  <c r="J86" i="3" s="1"/>
  <c r="J23" i="3"/>
  <c r="J21" i="3"/>
  <c r="E21" i="3"/>
  <c r="J85" i="3" s="1"/>
  <c r="J20" i="3"/>
  <c r="J18" i="3"/>
  <c r="E18" i="3"/>
  <c r="F86" i="3" s="1"/>
  <c r="J17" i="3"/>
  <c r="J15" i="3"/>
  <c r="E15" i="3"/>
  <c r="F85" i="3" s="1"/>
  <c r="J14" i="3"/>
  <c r="J12" i="3"/>
  <c r="J83" i="3" s="1"/>
  <c r="E7" i="3"/>
  <c r="E79" i="3" s="1"/>
  <c r="BK350" i="2"/>
  <c r="BK349" i="2" s="1"/>
  <c r="J349" i="2" s="1"/>
  <c r="J77" i="2" s="1"/>
  <c r="BI350" i="2"/>
  <c r="BH350" i="2"/>
  <c r="BG350" i="2"/>
  <c r="BF350" i="2"/>
  <c r="T350" i="2"/>
  <c r="T349" i="2" s="1"/>
  <c r="R350" i="2"/>
  <c r="R349" i="2" s="1"/>
  <c r="P350" i="2"/>
  <c r="J350" i="2"/>
  <c r="BE350" i="2" s="1"/>
  <c r="P349" i="2"/>
  <c r="BK345" i="2"/>
  <c r="BI345" i="2"/>
  <c r="BH345" i="2"/>
  <c r="BG345" i="2"/>
  <c r="BF345" i="2"/>
  <c r="T345" i="2"/>
  <c r="R345" i="2"/>
  <c r="P345" i="2"/>
  <c r="J345" i="2"/>
  <c r="BE345" i="2" s="1"/>
  <c r="BK339" i="2"/>
  <c r="BI339" i="2"/>
  <c r="BH339" i="2"/>
  <c r="BG339" i="2"/>
  <c r="BF339" i="2"/>
  <c r="T339" i="2"/>
  <c r="R339" i="2"/>
  <c r="P339" i="2"/>
  <c r="J339" i="2"/>
  <c r="BE339" i="2" s="1"/>
  <c r="BK335" i="2"/>
  <c r="BI335" i="2"/>
  <c r="BH335" i="2"/>
  <c r="BG335" i="2"/>
  <c r="BF335" i="2"/>
  <c r="T335" i="2"/>
  <c r="R335" i="2"/>
  <c r="P335" i="2"/>
  <c r="J335" i="2"/>
  <c r="BE335" i="2" s="1"/>
  <c r="BK334" i="2"/>
  <c r="BI334" i="2"/>
  <c r="BH334" i="2"/>
  <c r="BG334" i="2"/>
  <c r="BF334" i="2"/>
  <c r="T334" i="2"/>
  <c r="R334" i="2"/>
  <c r="P334" i="2"/>
  <c r="J334" i="2"/>
  <c r="BE334" i="2" s="1"/>
  <c r="BK332" i="2"/>
  <c r="BI332" i="2"/>
  <c r="BH332" i="2"/>
  <c r="BG332" i="2"/>
  <c r="BF332" i="2"/>
  <c r="T332" i="2"/>
  <c r="R332" i="2"/>
  <c r="P332" i="2"/>
  <c r="J332" i="2"/>
  <c r="BE332" i="2" s="1"/>
  <c r="BK330" i="2"/>
  <c r="BI330" i="2"/>
  <c r="BH330" i="2"/>
  <c r="BG330" i="2"/>
  <c r="BF330" i="2"/>
  <c r="T330" i="2"/>
  <c r="T327" i="2" s="1"/>
  <c r="R330" i="2"/>
  <c r="P330" i="2"/>
  <c r="J330" i="2"/>
  <c r="BE330" i="2" s="1"/>
  <c r="BK329" i="2"/>
  <c r="BI329" i="2"/>
  <c r="BH329" i="2"/>
  <c r="BG329" i="2"/>
  <c r="BF329" i="2"/>
  <c r="T329" i="2"/>
  <c r="R329" i="2"/>
  <c r="P329" i="2"/>
  <c r="P327" i="2" s="1"/>
  <c r="J329" i="2"/>
  <c r="BE329" i="2" s="1"/>
  <c r="BK328" i="2"/>
  <c r="BK327" i="2" s="1"/>
  <c r="J327" i="2" s="1"/>
  <c r="J76" i="2" s="1"/>
  <c r="BI328" i="2"/>
  <c r="BH328" i="2"/>
  <c r="BG328" i="2"/>
  <c r="BF328" i="2"/>
  <c r="T328" i="2"/>
  <c r="R328" i="2"/>
  <c r="P328" i="2"/>
  <c r="J328" i="2"/>
  <c r="BE328" i="2" s="1"/>
  <c r="BK326" i="2"/>
  <c r="BI326" i="2"/>
  <c r="BH326" i="2"/>
  <c r="BG326" i="2"/>
  <c r="BF326" i="2"/>
  <c r="T326" i="2"/>
  <c r="R326" i="2"/>
  <c r="P326" i="2"/>
  <c r="J326" i="2"/>
  <c r="BE326" i="2" s="1"/>
  <c r="BK325" i="2"/>
  <c r="BI325" i="2"/>
  <c r="BH325" i="2"/>
  <c r="BG325" i="2"/>
  <c r="BF325" i="2"/>
  <c r="T325" i="2"/>
  <c r="R325" i="2"/>
  <c r="P325" i="2"/>
  <c r="J325" i="2"/>
  <c r="BE325" i="2" s="1"/>
  <c r="BK324" i="2"/>
  <c r="BI324" i="2"/>
  <c r="BH324" i="2"/>
  <c r="BG324" i="2"/>
  <c r="BF324" i="2"/>
  <c r="BE324" i="2"/>
  <c r="T324" i="2"/>
  <c r="R324" i="2"/>
  <c r="P324" i="2"/>
  <c r="J324" i="2"/>
  <c r="BK323" i="2"/>
  <c r="BI323" i="2"/>
  <c r="BH323" i="2"/>
  <c r="BG323" i="2"/>
  <c r="BF323" i="2"/>
  <c r="T323" i="2"/>
  <c r="R323" i="2"/>
  <c r="P323" i="2"/>
  <c r="J323" i="2"/>
  <c r="BE323" i="2" s="1"/>
  <c r="BK322" i="2"/>
  <c r="BI322" i="2"/>
  <c r="BH322" i="2"/>
  <c r="BG322" i="2"/>
  <c r="BF322" i="2"/>
  <c r="T322" i="2"/>
  <c r="R322" i="2"/>
  <c r="P322" i="2"/>
  <c r="J322" i="2"/>
  <c r="BE322" i="2" s="1"/>
  <c r="BK321" i="2"/>
  <c r="BI321" i="2"/>
  <c r="BH321" i="2"/>
  <c r="BG321" i="2"/>
  <c r="BF321" i="2"/>
  <c r="T321" i="2"/>
  <c r="R321" i="2"/>
  <c r="P321" i="2"/>
  <c r="J321" i="2"/>
  <c r="BE321" i="2" s="1"/>
  <c r="BK320" i="2"/>
  <c r="BI320" i="2"/>
  <c r="BH320" i="2"/>
  <c r="BG320" i="2"/>
  <c r="BF320" i="2"/>
  <c r="T320" i="2"/>
  <c r="R320" i="2"/>
  <c r="P320" i="2"/>
  <c r="J320" i="2"/>
  <c r="BE320" i="2" s="1"/>
  <c r="BK319" i="2"/>
  <c r="BI319" i="2"/>
  <c r="BH319" i="2"/>
  <c r="BG319" i="2"/>
  <c r="BF319" i="2"/>
  <c r="T319" i="2"/>
  <c r="R319" i="2"/>
  <c r="P319" i="2"/>
  <c r="J319" i="2"/>
  <c r="BE319" i="2" s="1"/>
  <c r="BK318" i="2"/>
  <c r="BI318" i="2"/>
  <c r="BH318" i="2"/>
  <c r="BG318" i="2"/>
  <c r="BF318" i="2"/>
  <c r="T318" i="2"/>
  <c r="R318" i="2"/>
  <c r="P318" i="2"/>
  <c r="J318" i="2"/>
  <c r="BE318" i="2" s="1"/>
  <c r="BK317" i="2"/>
  <c r="BI317" i="2"/>
  <c r="BH317" i="2"/>
  <c r="BG317" i="2"/>
  <c r="BF317" i="2"/>
  <c r="T317" i="2"/>
  <c r="R317" i="2"/>
  <c r="P317" i="2"/>
  <c r="J317" i="2"/>
  <c r="BE317" i="2" s="1"/>
  <c r="BK316" i="2"/>
  <c r="BI316" i="2"/>
  <c r="BH316" i="2"/>
  <c r="BG316" i="2"/>
  <c r="BF316" i="2"/>
  <c r="T316" i="2"/>
  <c r="R316" i="2"/>
  <c r="P316" i="2"/>
  <c r="J316" i="2"/>
  <c r="BE316" i="2" s="1"/>
  <c r="BK315" i="2"/>
  <c r="BI315" i="2"/>
  <c r="BH315" i="2"/>
  <c r="BG315" i="2"/>
  <c r="BF315" i="2"/>
  <c r="T315" i="2"/>
  <c r="R315" i="2"/>
  <c r="P315" i="2"/>
  <c r="J315" i="2"/>
  <c r="BE315" i="2" s="1"/>
  <c r="BK313" i="2"/>
  <c r="BI313" i="2"/>
  <c r="BH313" i="2"/>
  <c r="BG313" i="2"/>
  <c r="BF313" i="2"/>
  <c r="T313" i="2"/>
  <c r="T307" i="2" s="1"/>
  <c r="R313" i="2"/>
  <c r="P313" i="2"/>
  <c r="J313" i="2"/>
  <c r="BE313" i="2" s="1"/>
  <c r="BK312" i="2"/>
  <c r="BI312" i="2"/>
  <c r="BH312" i="2"/>
  <c r="BG312" i="2"/>
  <c r="BF312" i="2"/>
  <c r="T312" i="2"/>
  <c r="R312" i="2"/>
  <c r="P312" i="2"/>
  <c r="J312" i="2"/>
  <c r="BE312" i="2" s="1"/>
  <c r="BK311" i="2"/>
  <c r="BI311" i="2"/>
  <c r="BH311" i="2"/>
  <c r="BG311" i="2"/>
  <c r="BF311" i="2"/>
  <c r="BE311" i="2"/>
  <c r="T311" i="2"/>
  <c r="R311" i="2"/>
  <c r="P311" i="2"/>
  <c r="J311" i="2"/>
  <c r="BK310" i="2"/>
  <c r="BI310" i="2"/>
  <c r="BH310" i="2"/>
  <c r="BG310" i="2"/>
  <c r="BF310" i="2"/>
  <c r="T310" i="2"/>
  <c r="R310" i="2"/>
  <c r="P310" i="2"/>
  <c r="J310" i="2"/>
  <c r="BE310" i="2" s="1"/>
  <c r="BK309" i="2"/>
  <c r="BI309" i="2"/>
  <c r="BH309" i="2"/>
  <c r="BG309" i="2"/>
  <c r="BF309" i="2"/>
  <c r="T309" i="2"/>
  <c r="R309" i="2"/>
  <c r="P309" i="2"/>
  <c r="J309" i="2"/>
  <c r="BE309" i="2" s="1"/>
  <c r="BK308" i="2"/>
  <c r="BI308" i="2"/>
  <c r="BH308" i="2"/>
  <c r="BG308" i="2"/>
  <c r="BF308" i="2"/>
  <c r="T308" i="2"/>
  <c r="R308" i="2"/>
  <c r="P308" i="2"/>
  <c r="P307" i="2" s="1"/>
  <c r="J308" i="2"/>
  <c r="BE308" i="2" s="1"/>
  <c r="BK305" i="2"/>
  <c r="BI305" i="2"/>
  <c r="BH305" i="2"/>
  <c r="BG305" i="2"/>
  <c r="BF305" i="2"/>
  <c r="T305" i="2"/>
  <c r="R305" i="2"/>
  <c r="P305" i="2"/>
  <c r="J305" i="2"/>
  <c r="BE305" i="2" s="1"/>
  <c r="BK303" i="2"/>
  <c r="BI303" i="2"/>
  <c r="BH303" i="2"/>
  <c r="BG303" i="2"/>
  <c r="BF303" i="2"/>
  <c r="T303" i="2"/>
  <c r="R303" i="2"/>
  <c r="P303" i="2"/>
  <c r="J303" i="2"/>
  <c r="BE303" i="2" s="1"/>
  <c r="BK301" i="2"/>
  <c r="BI301" i="2"/>
  <c r="BH301" i="2"/>
  <c r="BG301" i="2"/>
  <c r="BF301" i="2"/>
  <c r="BE301" i="2"/>
  <c r="T301" i="2"/>
  <c r="R301" i="2"/>
  <c r="P301" i="2"/>
  <c r="J301" i="2"/>
  <c r="BK299" i="2"/>
  <c r="BI299" i="2"/>
  <c r="BH299" i="2"/>
  <c r="BG299" i="2"/>
  <c r="BF299" i="2"/>
  <c r="T299" i="2"/>
  <c r="R299" i="2"/>
  <c r="P299" i="2"/>
  <c r="J299" i="2"/>
  <c r="BE299" i="2" s="1"/>
  <c r="BK297" i="2"/>
  <c r="BI297" i="2"/>
  <c r="BH297" i="2"/>
  <c r="BG297" i="2"/>
  <c r="BF297" i="2"/>
  <c r="T297" i="2"/>
  <c r="R297" i="2"/>
  <c r="P297" i="2"/>
  <c r="J297" i="2"/>
  <c r="BE297" i="2" s="1"/>
  <c r="BK294" i="2"/>
  <c r="BI294" i="2"/>
  <c r="BH294" i="2"/>
  <c r="BG294" i="2"/>
  <c r="BF294" i="2"/>
  <c r="T294" i="2"/>
  <c r="R294" i="2"/>
  <c r="P294" i="2"/>
  <c r="J294" i="2"/>
  <c r="BE294" i="2" s="1"/>
  <c r="BK292" i="2"/>
  <c r="BI292" i="2"/>
  <c r="BH292" i="2"/>
  <c r="BG292" i="2"/>
  <c r="BF292" i="2"/>
  <c r="T292" i="2"/>
  <c r="R292" i="2"/>
  <c r="P292" i="2"/>
  <c r="J292" i="2"/>
  <c r="BE292" i="2" s="1"/>
  <c r="BK290" i="2"/>
  <c r="BI290" i="2"/>
  <c r="BH290" i="2"/>
  <c r="BG290" i="2"/>
  <c r="BF290" i="2"/>
  <c r="T290" i="2"/>
  <c r="R290" i="2"/>
  <c r="P290" i="2"/>
  <c r="J290" i="2"/>
  <c r="BE290" i="2" s="1"/>
  <c r="BK288" i="2"/>
  <c r="BI288" i="2"/>
  <c r="BH288" i="2"/>
  <c r="BG288" i="2"/>
  <c r="BF288" i="2"/>
  <c r="T288" i="2"/>
  <c r="R288" i="2"/>
  <c r="P288" i="2"/>
  <c r="J288" i="2"/>
  <c r="BE288" i="2" s="1"/>
  <c r="R287" i="2"/>
  <c r="BK286" i="2"/>
  <c r="BI286" i="2"/>
  <c r="BH286" i="2"/>
  <c r="BG286" i="2"/>
  <c r="BF286" i="2"/>
  <c r="T286" i="2"/>
  <c r="R286" i="2"/>
  <c r="P286" i="2"/>
  <c r="J286" i="2"/>
  <c r="BE286" i="2" s="1"/>
  <c r="BK284" i="2"/>
  <c r="BI284" i="2"/>
  <c r="BH284" i="2"/>
  <c r="BG284" i="2"/>
  <c r="BF284" i="2"/>
  <c r="T284" i="2"/>
  <c r="R284" i="2"/>
  <c r="P284" i="2"/>
  <c r="J284" i="2"/>
  <c r="BE284" i="2" s="1"/>
  <c r="BK282" i="2"/>
  <c r="BI282" i="2"/>
  <c r="BH282" i="2"/>
  <c r="BG282" i="2"/>
  <c r="BF282" i="2"/>
  <c r="T282" i="2"/>
  <c r="R282" i="2"/>
  <c r="P282" i="2"/>
  <c r="J282" i="2"/>
  <c r="BE282" i="2" s="1"/>
  <c r="BK281" i="2"/>
  <c r="BI281" i="2"/>
  <c r="BH281" i="2"/>
  <c r="BG281" i="2"/>
  <c r="BF281" i="2"/>
  <c r="T281" i="2"/>
  <c r="R281" i="2"/>
  <c r="P281" i="2"/>
  <c r="J281" i="2"/>
  <c r="BE281" i="2" s="1"/>
  <c r="BK279" i="2"/>
  <c r="BI279" i="2"/>
  <c r="BH279" i="2"/>
  <c r="BG279" i="2"/>
  <c r="BF279" i="2"/>
  <c r="BE279" i="2"/>
  <c r="T279" i="2"/>
  <c r="R279" i="2"/>
  <c r="P279" i="2"/>
  <c r="J279" i="2"/>
  <c r="BK277" i="2"/>
  <c r="BI277" i="2"/>
  <c r="BH277" i="2"/>
  <c r="BG277" i="2"/>
  <c r="BF277" i="2"/>
  <c r="T277" i="2"/>
  <c r="R277" i="2"/>
  <c r="P277" i="2"/>
  <c r="J277" i="2"/>
  <c r="BE277" i="2" s="1"/>
  <c r="BK276" i="2"/>
  <c r="BI276" i="2"/>
  <c r="BH276" i="2"/>
  <c r="BG276" i="2"/>
  <c r="BF276" i="2"/>
  <c r="T276" i="2"/>
  <c r="R276" i="2"/>
  <c r="P276" i="2"/>
  <c r="J276" i="2"/>
  <c r="BE276" i="2" s="1"/>
  <c r="BK274" i="2"/>
  <c r="BI274" i="2"/>
  <c r="BH274" i="2"/>
  <c r="BG274" i="2"/>
  <c r="BF274" i="2"/>
  <c r="T274" i="2"/>
  <c r="R274" i="2"/>
  <c r="P274" i="2"/>
  <c r="J274" i="2"/>
  <c r="BE274" i="2" s="1"/>
  <c r="BK273" i="2"/>
  <c r="BI273" i="2"/>
  <c r="BH273" i="2"/>
  <c r="BG273" i="2"/>
  <c r="BF273" i="2"/>
  <c r="T273" i="2"/>
  <c r="R273" i="2"/>
  <c r="P273" i="2"/>
  <c r="J273" i="2"/>
  <c r="BE273" i="2" s="1"/>
  <c r="BK271" i="2"/>
  <c r="BI271" i="2"/>
  <c r="BH271" i="2"/>
  <c r="BG271" i="2"/>
  <c r="BF271" i="2"/>
  <c r="T271" i="2"/>
  <c r="R271" i="2"/>
  <c r="P271" i="2"/>
  <c r="J271" i="2"/>
  <c r="BE271" i="2" s="1"/>
  <c r="BK269" i="2"/>
  <c r="BI269" i="2"/>
  <c r="BH269" i="2"/>
  <c r="BG269" i="2"/>
  <c r="BF269" i="2"/>
  <c r="T269" i="2"/>
  <c r="R269" i="2"/>
  <c r="P269" i="2"/>
  <c r="P262" i="2" s="1"/>
  <c r="J269" i="2"/>
  <c r="BE269" i="2" s="1"/>
  <c r="BK267" i="2"/>
  <c r="BI267" i="2"/>
  <c r="BH267" i="2"/>
  <c r="BG267" i="2"/>
  <c r="BF267" i="2"/>
  <c r="T267" i="2"/>
  <c r="R267" i="2"/>
  <c r="P267" i="2"/>
  <c r="J267" i="2"/>
  <c r="BE267" i="2" s="1"/>
  <c r="BK265" i="2"/>
  <c r="BI265" i="2"/>
  <c r="BH265" i="2"/>
  <c r="BG265" i="2"/>
  <c r="BF265" i="2"/>
  <c r="T265" i="2"/>
  <c r="R265" i="2"/>
  <c r="P265" i="2"/>
  <c r="J265" i="2"/>
  <c r="BE265" i="2" s="1"/>
  <c r="BK263" i="2"/>
  <c r="BI263" i="2"/>
  <c r="BH263" i="2"/>
  <c r="BG263" i="2"/>
  <c r="BF263" i="2"/>
  <c r="T263" i="2"/>
  <c r="T262" i="2" s="1"/>
  <c r="R263" i="2"/>
  <c r="P263" i="2"/>
  <c r="J263" i="2"/>
  <c r="BE263" i="2" s="1"/>
  <c r="BK261" i="2"/>
  <c r="BI261" i="2"/>
  <c r="BH261" i="2"/>
  <c r="BG261" i="2"/>
  <c r="BF261" i="2"/>
  <c r="T261" i="2"/>
  <c r="T260" i="2" s="1"/>
  <c r="R261" i="2"/>
  <c r="R260" i="2" s="1"/>
  <c r="P261" i="2"/>
  <c r="P260" i="2" s="1"/>
  <c r="J261" i="2"/>
  <c r="BE261" i="2" s="1"/>
  <c r="BK260" i="2"/>
  <c r="J260" i="2" s="1"/>
  <c r="J72" i="2" s="1"/>
  <c r="BK258" i="2"/>
  <c r="BI258" i="2"/>
  <c r="BH258" i="2"/>
  <c r="BG258" i="2"/>
  <c r="BF258" i="2"/>
  <c r="T258" i="2"/>
  <c r="R258" i="2"/>
  <c r="P258" i="2"/>
  <c r="J258" i="2"/>
  <c r="BE258" i="2" s="1"/>
  <c r="BK257" i="2"/>
  <c r="BI257" i="2"/>
  <c r="BH257" i="2"/>
  <c r="BG257" i="2"/>
  <c r="BF257" i="2"/>
  <c r="T257" i="2"/>
  <c r="R257" i="2"/>
  <c r="R254" i="2" s="1"/>
  <c r="P257" i="2"/>
  <c r="J257" i="2"/>
  <c r="BE257" i="2" s="1"/>
  <c r="BK255" i="2"/>
  <c r="BI255" i="2"/>
  <c r="BH255" i="2"/>
  <c r="BG255" i="2"/>
  <c r="BF255" i="2"/>
  <c r="T255" i="2"/>
  <c r="R255" i="2"/>
  <c r="P255" i="2"/>
  <c r="J255" i="2"/>
  <c r="BE255" i="2" s="1"/>
  <c r="T254" i="2"/>
  <c r="BK252" i="2"/>
  <c r="BI252" i="2"/>
  <c r="BH252" i="2"/>
  <c r="BG252" i="2"/>
  <c r="BF252" i="2"/>
  <c r="BE252" i="2"/>
  <c r="T252" i="2"/>
  <c r="R252" i="2"/>
  <c r="P252" i="2"/>
  <c r="J252" i="2"/>
  <c r="BK251" i="2"/>
  <c r="BI251" i="2"/>
  <c r="BH251" i="2"/>
  <c r="BG251" i="2"/>
  <c r="BF251" i="2"/>
  <c r="T251" i="2"/>
  <c r="R251" i="2"/>
  <c r="P251" i="2"/>
  <c r="J251" i="2"/>
  <c r="BE251" i="2" s="1"/>
  <c r="BK247" i="2"/>
  <c r="BI247" i="2"/>
  <c r="BH247" i="2"/>
  <c r="BG247" i="2"/>
  <c r="BF247" i="2"/>
  <c r="BE247" i="2"/>
  <c r="T247" i="2"/>
  <c r="R247" i="2"/>
  <c r="P247" i="2"/>
  <c r="J247" i="2"/>
  <c r="BK245" i="2"/>
  <c r="BI245" i="2"/>
  <c r="BH245" i="2"/>
  <c r="BG245" i="2"/>
  <c r="BF245" i="2"/>
  <c r="T245" i="2"/>
  <c r="R245" i="2"/>
  <c r="P245" i="2"/>
  <c r="J245" i="2"/>
  <c r="BE245" i="2" s="1"/>
  <c r="BK243" i="2"/>
  <c r="BI243" i="2"/>
  <c r="BH243" i="2"/>
  <c r="BG243" i="2"/>
  <c r="BF243" i="2"/>
  <c r="T243" i="2"/>
  <c r="R243" i="2"/>
  <c r="P243" i="2"/>
  <c r="J243" i="2"/>
  <c r="BE243" i="2" s="1"/>
  <c r="BK242" i="2"/>
  <c r="BI242" i="2"/>
  <c r="BH242" i="2"/>
  <c r="BG242" i="2"/>
  <c r="BF242" i="2"/>
  <c r="BE242" i="2"/>
  <c r="T242" i="2"/>
  <c r="R242" i="2"/>
  <c r="P242" i="2"/>
  <c r="J242" i="2"/>
  <c r="BK241" i="2"/>
  <c r="BI241" i="2"/>
  <c r="BH241" i="2"/>
  <c r="BG241" i="2"/>
  <c r="BF241" i="2"/>
  <c r="T241" i="2"/>
  <c r="R241" i="2"/>
  <c r="P241" i="2"/>
  <c r="J241" i="2"/>
  <c r="BE241" i="2" s="1"/>
  <c r="BK240" i="2"/>
  <c r="BI240" i="2"/>
  <c r="BH240" i="2"/>
  <c r="BG240" i="2"/>
  <c r="BF240" i="2"/>
  <c r="T240" i="2"/>
  <c r="R240" i="2"/>
  <c r="P240" i="2"/>
  <c r="J240" i="2"/>
  <c r="BE240" i="2" s="1"/>
  <c r="BK239" i="2"/>
  <c r="BI239" i="2"/>
  <c r="BH239" i="2"/>
  <c r="BG239" i="2"/>
  <c r="BF239" i="2"/>
  <c r="T239" i="2"/>
  <c r="R239" i="2"/>
  <c r="P239" i="2"/>
  <c r="J239" i="2"/>
  <c r="BE239" i="2" s="1"/>
  <c r="BK238" i="2"/>
  <c r="BI238" i="2"/>
  <c r="BH238" i="2"/>
  <c r="BG238" i="2"/>
  <c r="BF238" i="2"/>
  <c r="T238" i="2"/>
  <c r="R238" i="2"/>
  <c r="P238" i="2"/>
  <c r="J238" i="2"/>
  <c r="BE238" i="2" s="1"/>
  <c r="BK237" i="2"/>
  <c r="BI237" i="2"/>
  <c r="BH237" i="2"/>
  <c r="BG237" i="2"/>
  <c r="BF237" i="2"/>
  <c r="T237" i="2"/>
  <c r="R237" i="2"/>
  <c r="P237" i="2"/>
  <c r="J237" i="2"/>
  <c r="BE237" i="2" s="1"/>
  <c r="BK235" i="2"/>
  <c r="BI235" i="2"/>
  <c r="BH235" i="2"/>
  <c r="BG235" i="2"/>
  <c r="BF235" i="2"/>
  <c r="T235" i="2"/>
  <c r="R235" i="2"/>
  <c r="P235" i="2"/>
  <c r="J235" i="2"/>
  <c r="BE235" i="2" s="1"/>
  <c r="BK233" i="2"/>
  <c r="BI233" i="2"/>
  <c r="BH233" i="2"/>
  <c r="BG233" i="2"/>
  <c r="BF233" i="2"/>
  <c r="T233" i="2"/>
  <c r="T224" i="2" s="1"/>
  <c r="R233" i="2"/>
  <c r="P233" i="2"/>
  <c r="J233" i="2"/>
  <c r="BE233" i="2" s="1"/>
  <c r="BK226" i="2"/>
  <c r="BI226" i="2"/>
  <c r="BH226" i="2"/>
  <c r="BG226" i="2"/>
  <c r="BF226" i="2"/>
  <c r="T226" i="2"/>
  <c r="R226" i="2"/>
  <c r="P226" i="2"/>
  <c r="J226" i="2"/>
  <c r="BE226" i="2" s="1"/>
  <c r="BK225" i="2"/>
  <c r="BI225" i="2"/>
  <c r="BH225" i="2"/>
  <c r="BG225" i="2"/>
  <c r="BF225" i="2"/>
  <c r="T225" i="2"/>
  <c r="R225" i="2"/>
  <c r="P225" i="2"/>
  <c r="J225" i="2"/>
  <c r="BE225" i="2" s="1"/>
  <c r="BK222" i="2"/>
  <c r="BI222" i="2"/>
  <c r="BH222" i="2"/>
  <c r="BG222" i="2"/>
  <c r="BF222" i="2"/>
  <c r="T222" i="2"/>
  <c r="R222" i="2"/>
  <c r="P222" i="2"/>
  <c r="J222" i="2"/>
  <c r="BE222" i="2" s="1"/>
  <c r="BK220" i="2"/>
  <c r="BI220" i="2"/>
  <c r="BH220" i="2"/>
  <c r="BG220" i="2"/>
  <c r="BF220" i="2"/>
  <c r="T220" i="2"/>
  <c r="R220" i="2"/>
  <c r="P220" i="2"/>
  <c r="J220" i="2"/>
  <c r="BE220" i="2" s="1"/>
  <c r="BK219" i="2"/>
  <c r="BI219" i="2"/>
  <c r="BH219" i="2"/>
  <c r="BG219" i="2"/>
  <c r="BF219" i="2"/>
  <c r="T219" i="2"/>
  <c r="R219" i="2"/>
  <c r="P219" i="2"/>
  <c r="J219" i="2"/>
  <c r="BE219" i="2" s="1"/>
  <c r="BK216" i="2"/>
  <c r="BI216" i="2"/>
  <c r="BH216" i="2"/>
  <c r="BG216" i="2"/>
  <c r="BF216" i="2"/>
  <c r="T216" i="2"/>
  <c r="R216" i="2"/>
  <c r="P216" i="2"/>
  <c r="J216" i="2"/>
  <c r="BE216" i="2" s="1"/>
  <c r="BK213" i="2"/>
  <c r="BI213" i="2"/>
  <c r="BH213" i="2"/>
  <c r="BG213" i="2"/>
  <c r="BF213" i="2"/>
  <c r="T213" i="2"/>
  <c r="R213" i="2"/>
  <c r="P213" i="2"/>
  <c r="J213" i="2"/>
  <c r="BE213" i="2" s="1"/>
  <c r="BK210" i="2"/>
  <c r="BI210" i="2"/>
  <c r="BH210" i="2"/>
  <c r="BG210" i="2"/>
  <c r="BF210" i="2"/>
  <c r="T210" i="2"/>
  <c r="R210" i="2"/>
  <c r="P210" i="2"/>
  <c r="P209" i="2" s="1"/>
  <c r="J210" i="2"/>
  <c r="BE210" i="2" s="1"/>
  <c r="T209" i="2"/>
  <c r="BK207" i="2"/>
  <c r="BI207" i="2"/>
  <c r="BH207" i="2"/>
  <c r="BG207" i="2"/>
  <c r="BF207" i="2"/>
  <c r="T207" i="2"/>
  <c r="R207" i="2"/>
  <c r="P207" i="2"/>
  <c r="J207" i="2"/>
  <c r="BE207" i="2" s="1"/>
  <c r="BK204" i="2"/>
  <c r="BI204" i="2"/>
  <c r="BH204" i="2"/>
  <c r="BG204" i="2"/>
  <c r="BF204" i="2"/>
  <c r="T204" i="2"/>
  <c r="R204" i="2"/>
  <c r="R202" i="2" s="1"/>
  <c r="P204" i="2"/>
  <c r="J204" i="2"/>
  <c r="BE204" i="2" s="1"/>
  <c r="BK203" i="2"/>
  <c r="BI203" i="2"/>
  <c r="BH203" i="2"/>
  <c r="BG203" i="2"/>
  <c r="BF203" i="2"/>
  <c r="T203" i="2"/>
  <c r="R203" i="2"/>
  <c r="P203" i="2"/>
  <c r="J203" i="2"/>
  <c r="BE203" i="2" s="1"/>
  <c r="BK201" i="2"/>
  <c r="BI201" i="2"/>
  <c r="BH201" i="2"/>
  <c r="BG201" i="2"/>
  <c r="BF201" i="2"/>
  <c r="T201" i="2"/>
  <c r="R201" i="2"/>
  <c r="P201" i="2"/>
  <c r="J201" i="2"/>
  <c r="BE201" i="2" s="1"/>
  <c r="BK199" i="2"/>
  <c r="BI199" i="2"/>
  <c r="BH199" i="2"/>
  <c r="BG199" i="2"/>
  <c r="BF199" i="2"/>
  <c r="T199" i="2"/>
  <c r="R199" i="2"/>
  <c r="P199" i="2"/>
  <c r="J199" i="2"/>
  <c r="BE199" i="2" s="1"/>
  <c r="BK197" i="2"/>
  <c r="BI197" i="2"/>
  <c r="BH197" i="2"/>
  <c r="BG197" i="2"/>
  <c r="BF197" i="2"/>
  <c r="T197" i="2"/>
  <c r="R197" i="2"/>
  <c r="P197" i="2"/>
  <c r="J197" i="2"/>
  <c r="BE197" i="2" s="1"/>
  <c r="BK196" i="2"/>
  <c r="BI196" i="2"/>
  <c r="BH196" i="2"/>
  <c r="BG196" i="2"/>
  <c r="BF196" i="2"/>
  <c r="T196" i="2"/>
  <c r="R196" i="2"/>
  <c r="P196" i="2"/>
  <c r="J196" i="2"/>
  <c r="BE196" i="2" s="1"/>
  <c r="BK195" i="2"/>
  <c r="BI195" i="2"/>
  <c r="BH195" i="2"/>
  <c r="BG195" i="2"/>
  <c r="BF195" i="2"/>
  <c r="T195" i="2"/>
  <c r="R195" i="2"/>
  <c r="P195" i="2"/>
  <c r="J195" i="2"/>
  <c r="BE195" i="2" s="1"/>
  <c r="BK193" i="2"/>
  <c r="BI193" i="2"/>
  <c r="BH193" i="2"/>
  <c r="BG193" i="2"/>
  <c r="BF193" i="2"/>
  <c r="T193" i="2"/>
  <c r="R193" i="2"/>
  <c r="P193" i="2"/>
  <c r="J193" i="2"/>
  <c r="BE193" i="2" s="1"/>
  <c r="BK192" i="2"/>
  <c r="BI192" i="2"/>
  <c r="BH192" i="2"/>
  <c r="BG192" i="2"/>
  <c r="BF192" i="2"/>
  <c r="T192" i="2"/>
  <c r="R192" i="2"/>
  <c r="P192" i="2"/>
  <c r="J192" i="2"/>
  <c r="BE192" i="2" s="1"/>
  <c r="BK191" i="2"/>
  <c r="BI191" i="2"/>
  <c r="BH191" i="2"/>
  <c r="BG191" i="2"/>
  <c r="BF191" i="2"/>
  <c r="BE191" i="2"/>
  <c r="T191" i="2"/>
  <c r="R191" i="2"/>
  <c r="P191" i="2"/>
  <c r="J191" i="2"/>
  <c r="BK190" i="2"/>
  <c r="BI190" i="2"/>
  <c r="BH190" i="2"/>
  <c r="BG190" i="2"/>
  <c r="BF190" i="2"/>
  <c r="T190" i="2"/>
  <c r="R190" i="2"/>
  <c r="R186" i="2" s="1"/>
  <c r="P190" i="2"/>
  <c r="J190" i="2"/>
  <c r="BE190" i="2" s="1"/>
  <c r="BK188" i="2"/>
  <c r="BI188" i="2"/>
  <c r="BH188" i="2"/>
  <c r="BG188" i="2"/>
  <c r="BF188" i="2"/>
  <c r="T188" i="2"/>
  <c r="R188" i="2"/>
  <c r="P188" i="2"/>
  <c r="J188" i="2"/>
  <c r="BE188" i="2" s="1"/>
  <c r="BK187" i="2"/>
  <c r="BI187" i="2"/>
  <c r="BH187" i="2"/>
  <c r="BG187" i="2"/>
  <c r="BF187" i="2"/>
  <c r="T187" i="2"/>
  <c r="T186" i="2" s="1"/>
  <c r="R187" i="2"/>
  <c r="P187" i="2"/>
  <c r="P186" i="2" s="1"/>
  <c r="J187" i="2"/>
  <c r="BE187" i="2" s="1"/>
  <c r="BK184" i="2"/>
  <c r="BI184" i="2"/>
  <c r="BH184" i="2"/>
  <c r="BG184" i="2"/>
  <c r="BF184" i="2"/>
  <c r="T184" i="2"/>
  <c r="R184" i="2"/>
  <c r="P184" i="2"/>
  <c r="J184" i="2"/>
  <c r="BE184" i="2" s="1"/>
  <c r="BK182" i="2"/>
  <c r="BI182" i="2"/>
  <c r="BH182" i="2"/>
  <c r="BG182" i="2"/>
  <c r="BF182" i="2"/>
  <c r="T182" i="2"/>
  <c r="R182" i="2"/>
  <c r="P182" i="2"/>
  <c r="J182" i="2"/>
  <c r="BE182" i="2" s="1"/>
  <c r="BK180" i="2"/>
  <c r="BI180" i="2"/>
  <c r="BH180" i="2"/>
  <c r="BG180" i="2"/>
  <c r="BF180" i="2"/>
  <c r="T180" i="2"/>
  <c r="R180" i="2"/>
  <c r="P180" i="2"/>
  <c r="J180" i="2"/>
  <c r="BE180" i="2" s="1"/>
  <c r="BK178" i="2"/>
  <c r="BI178" i="2"/>
  <c r="BH178" i="2"/>
  <c r="BG178" i="2"/>
  <c r="BF178" i="2"/>
  <c r="T178" i="2"/>
  <c r="R178" i="2"/>
  <c r="P178" i="2"/>
  <c r="J178" i="2"/>
  <c r="BE178" i="2" s="1"/>
  <c r="BK175" i="2"/>
  <c r="BI175" i="2"/>
  <c r="BH175" i="2"/>
  <c r="BG175" i="2"/>
  <c r="BF175" i="2"/>
  <c r="T175" i="2"/>
  <c r="R175" i="2"/>
  <c r="P175" i="2"/>
  <c r="J175" i="2"/>
  <c r="BE175" i="2" s="1"/>
  <c r="BK172" i="2"/>
  <c r="BI172" i="2"/>
  <c r="BH172" i="2"/>
  <c r="BG172" i="2"/>
  <c r="BF172" i="2"/>
  <c r="T172" i="2"/>
  <c r="R172" i="2"/>
  <c r="P172" i="2"/>
  <c r="J172" i="2"/>
  <c r="BE172" i="2" s="1"/>
  <c r="BK170" i="2"/>
  <c r="BI170" i="2"/>
  <c r="BH170" i="2"/>
  <c r="BG170" i="2"/>
  <c r="BF170" i="2"/>
  <c r="T170" i="2"/>
  <c r="R170" i="2"/>
  <c r="P170" i="2"/>
  <c r="J170" i="2"/>
  <c r="BE170" i="2" s="1"/>
  <c r="BK166" i="2"/>
  <c r="BI166" i="2"/>
  <c r="BH166" i="2"/>
  <c r="BG166" i="2"/>
  <c r="BF166" i="2"/>
  <c r="T166" i="2"/>
  <c r="R166" i="2"/>
  <c r="P166" i="2"/>
  <c r="J166" i="2"/>
  <c r="BE166" i="2" s="1"/>
  <c r="BK164" i="2"/>
  <c r="BI164" i="2"/>
  <c r="BH164" i="2"/>
  <c r="BG164" i="2"/>
  <c r="BF164" i="2"/>
  <c r="T164" i="2"/>
  <c r="R164" i="2"/>
  <c r="P164" i="2"/>
  <c r="J164" i="2"/>
  <c r="BE164" i="2" s="1"/>
  <c r="BK161" i="2"/>
  <c r="BI161" i="2"/>
  <c r="BH161" i="2"/>
  <c r="BG161" i="2"/>
  <c r="BF161" i="2"/>
  <c r="T161" i="2"/>
  <c r="R161" i="2"/>
  <c r="P161" i="2"/>
  <c r="J161" i="2"/>
  <c r="BE161" i="2" s="1"/>
  <c r="BK159" i="2"/>
  <c r="BI159" i="2"/>
  <c r="BH159" i="2"/>
  <c r="BG159" i="2"/>
  <c r="BF159" i="2"/>
  <c r="T159" i="2"/>
  <c r="R159" i="2"/>
  <c r="P159" i="2"/>
  <c r="J159" i="2"/>
  <c r="BE159" i="2" s="1"/>
  <c r="BK156" i="2"/>
  <c r="BI156" i="2"/>
  <c r="BH156" i="2"/>
  <c r="BG156" i="2"/>
  <c r="BF156" i="2"/>
  <c r="T156" i="2"/>
  <c r="R156" i="2"/>
  <c r="P156" i="2"/>
  <c r="J156" i="2"/>
  <c r="BE156" i="2" s="1"/>
  <c r="BK154" i="2"/>
  <c r="BI154" i="2"/>
  <c r="BH154" i="2"/>
  <c r="BG154" i="2"/>
  <c r="BF154" i="2"/>
  <c r="T154" i="2"/>
  <c r="R154" i="2"/>
  <c r="P154" i="2"/>
  <c r="J154" i="2"/>
  <c r="BE154" i="2" s="1"/>
  <c r="BK151" i="2"/>
  <c r="BI151" i="2"/>
  <c r="BH151" i="2"/>
  <c r="BG151" i="2"/>
  <c r="BF151" i="2"/>
  <c r="T151" i="2"/>
  <c r="R151" i="2"/>
  <c r="P151" i="2"/>
  <c r="J151" i="2"/>
  <c r="BE151" i="2" s="1"/>
  <c r="BK147" i="2"/>
  <c r="BI147" i="2"/>
  <c r="BH147" i="2"/>
  <c r="BG147" i="2"/>
  <c r="BF147" i="2"/>
  <c r="T147" i="2"/>
  <c r="R147" i="2"/>
  <c r="P147" i="2"/>
  <c r="J147" i="2"/>
  <c r="BE147" i="2" s="1"/>
  <c r="BK145" i="2"/>
  <c r="BI145" i="2"/>
  <c r="BH145" i="2"/>
  <c r="BG145" i="2"/>
  <c r="BF145" i="2"/>
  <c r="T145" i="2"/>
  <c r="R145" i="2"/>
  <c r="P145" i="2"/>
  <c r="J145" i="2"/>
  <c r="BE145" i="2" s="1"/>
  <c r="BK143" i="2"/>
  <c r="BI143" i="2"/>
  <c r="BH143" i="2"/>
  <c r="BG143" i="2"/>
  <c r="BF143" i="2"/>
  <c r="T143" i="2"/>
  <c r="R143" i="2"/>
  <c r="P143" i="2"/>
  <c r="J143" i="2"/>
  <c r="BE143" i="2" s="1"/>
  <c r="BK140" i="2"/>
  <c r="BI140" i="2"/>
  <c r="BH140" i="2"/>
  <c r="BG140" i="2"/>
  <c r="BF140" i="2"/>
  <c r="T140" i="2"/>
  <c r="R140" i="2"/>
  <c r="P140" i="2"/>
  <c r="J140" i="2"/>
  <c r="BE140" i="2" s="1"/>
  <c r="BK138" i="2"/>
  <c r="BI138" i="2"/>
  <c r="BH138" i="2"/>
  <c r="BG138" i="2"/>
  <c r="BF138" i="2"/>
  <c r="T138" i="2"/>
  <c r="R138" i="2"/>
  <c r="P138" i="2"/>
  <c r="J138" i="2"/>
  <c r="BE138" i="2" s="1"/>
  <c r="BK136" i="2"/>
  <c r="BI136" i="2"/>
  <c r="BH136" i="2"/>
  <c r="BG136" i="2"/>
  <c r="BF136" i="2"/>
  <c r="T136" i="2"/>
  <c r="R136" i="2"/>
  <c r="R131" i="2" s="1"/>
  <c r="P136" i="2"/>
  <c r="J136" i="2"/>
  <c r="BE136" i="2" s="1"/>
  <c r="BK134" i="2"/>
  <c r="BI134" i="2"/>
  <c r="BH134" i="2"/>
  <c r="BG134" i="2"/>
  <c r="BF134" i="2"/>
  <c r="T134" i="2"/>
  <c r="R134" i="2"/>
  <c r="P134" i="2"/>
  <c r="J134" i="2"/>
  <c r="BE134" i="2" s="1"/>
  <c r="BK132" i="2"/>
  <c r="BI132" i="2"/>
  <c r="BH132" i="2"/>
  <c r="BG132" i="2"/>
  <c r="BF132" i="2"/>
  <c r="T132" i="2"/>
  <c r="T131" i="2" s="1"/>
  <c r="R132" i="2"/>
  <c r="P132" i="2"/>
  <c r="P131" i="2" s="1"/>
  <c r="J132" i="2"/>
  <c r="BE132" i="2" s="1"/>
  <c r="BK129" i="2"/>
  <c r="BI129" i="2"/>
  <c r="BH129" i="2"/>
  <c r="BG129" i="2"/>
  <c r="BF129" i="2"/>
  <c r="T129" i="2"/>
  <c r="R129" i="2"/>
  <c r="P129" i="2"/>
  <c r="J129" i="2"/>
  <c r="BE129" i="2" s="1"/>
  <c r="BK123" i="2"/>
  <c r="BI123" i="2"/>
  <c r="BH123" i="2"/>
  <c r="BG123" i="2"/>
  <c r="BF123" i="2"/>
  <c r="T123" i="2"/>
  <c r="R123" i="2"/>
  <c r="P123" i="2"/>
  <c r="J123" i="2"/>
  <c r="BE123" i="2" s="1"/>
  <c r="BK116" i="2"/>
  <c r="BI116" i="2"/>
  <c r="BH116" i="2"/>
  <c r="BG116" i="2"/>
  <c r="BF116" i="2"/>
  <c r="T116" i="2"/>
  <c r="R116" i="2"/>
  <c r="P116" i="2"/>
  <c r="J116" i="2"/>
  <c r="BE116" i="2" s="1"/>
  <c r="BK113" i="2"/>
  <c r="BI113" i="2"/>
  <c r="BH113" i="2"/>
  <c r="BG113" i="2"/>
  <c r="BF113" i="2"/>
  <c r="T113" i="2"/>
  <c r="R113" i="2"/>
  <c r="P113" i="2"/>
  <c r="J113" i="2"/>
  <c r="BE113" i="2" s="1"/>
  <c r="BK112" i="2"/>
  <c r="BI112" i="2"/>
  <c r="BH112" i="2"/>
  <c r="BG112" i="2"/>
  <c r="BF112" i="2"/>
  <c r="T112" i="2"/>
  <c r="R112" i="2"/>
  <c r="P112" i="2"/>
  <c r="J112" i="2"/>
  <c r="BE112" i="2" s="1"/>
  <c r="BK110" i="2"/>
  <c r="BI110" i="2"/>
  <c r="BH110" i="2"/>
  <c r="BG110" i="2"/>
  <c r="BF110" i="2"/>
  <c r="T110" i="2"/>
  <c r="R110" i="2"/>
  <c r="P110" i="2"/>
  <c r="J110" i="2"/>
  <c r="BE110" i="2" s="1"/>
  <c r="BK109" i="2"/>
  <c r="BI109" i="2"/>
  <c r="BH109" i="2"/>
  <c r="BG109" i="2"/>
  <c r="BF109" i="2"/>
  <c r="T109" i="2"/>
  <c r="R109" i="2"/>
  <c r="P109" i="2"/>
  <c r="J109" i="2"/>
  <c r="BE109" i="2" s="1"/>
  <c r="BK107" i="2"/>
  <c r="BI107" i="2"/>
  <c r="BH107" i="2"/>
  <c r="BG107" i="2"/>
  <c r="BF107" i="2"/>
  <c r="T107" i="2"/>
  <c r="R107" i="2"/>
  <c r="P107" i="2"/>
  <c r="J107" i="2"/>
  <c r="BE107" i="2" s="1"/>
  <c r="BK105" i="2"/>
  <c r="BI105" i="2"/>
  <c r="BH105" i="2"/>
  <c r="BG105" i="2"/>
  <c r="BF105" i="2"/>
  <c r="T105" i="2"/>
  <c r="R105" i="2"/>
  <c r="P105" i="2"/>
  <c r="J105" i="2"/>
  <c r="BE105" i="2" s="1"/>
  <c r="BK104" i="2"/>
  <c r="BI104" i="2"/>
  <c r="BH104" i="2"/>
  <c r="BG104" i="2"/>
  <c r="BF104" i="2"/>
  <c r="T104" i="2"/>
  <c r="R104" i="2"/>
  <c r="P104" i="2"/>
  <c r="J104" i="2"/>
  <c r="BE104" i="2" s="1"/>
  <c r="BK103" i="2"/>
  <c r="BI103" i="2"/>
  <c r="BH103" i="2"/>
  <c r="BG103" i="2"/>
  <c r="BF103" i="2"/>
  <c r="T103" i="2"/>
  <c r="R103" i="2"/>
  <c r="P103" i="2"/>
  <c r="J103" i="2"/>
  <c r="BE103" i="2" s="1"/>
  <c r="R102" i="2"/>
  <c r="BK100" i="2"/>
  <c r="BK99" i="2" s="1"/>
  <c r="J99" i="2" s="1"/>
  <c r="J61" i="2" s="1"/>
  <c r="BI100" i="2"/>
  <c r="BH100" i="2"/>
  <c r="BG100" i="2"/>
  <c r="BF100" i="2"/>
  <c r="T100" i="2"/>
  <c r="T99" i="2" s="1"/>
  <c r="R100" i="2"/>
  <c r="R99" i="2" s="1"/>
  <c r="P100" i="2"/>
  <c r="J100" i="2"/>
  <c r="BE100" i="2" s="1"/>
  <c r="P99" i="2"/>
  <c r="F91" i="2"/>
  <c r="E89" i="2"/>
  <c r="F52" i="2"/>
  <c r="E50" i="2"/>
  <c r="J37" i="2"/>
  <c r="J36" i="2"/>
  <c r="J35" i="2"/>
  <c r="J24" i="2"/>
  <c r="E24" i="2"/>
  <c r="J55" i="2" s="1"/>
  <c r="J23" i="2"/>
  <c r="J21" i="2"/>
  <c r="E21" i="2"/>
  <c r="J93" i="2" s="1"/>
  <c r="J20" i="2"/>
  <c r="J18" i="2"/>
  <c r="E18" i="2"/>
  <c r="F94" i="2" s="1"/>
  <c r="J17" i="2"/>
  <c r="J15" i="2"/>
  <c r="E15" i="2"/>
  <c r="F93" i="2" s="1"/>
  <c r="J14" i="2"/>
  <c r="J12" i="2"/>
  <c r="J52" i="2" s="1"/>
  <c r="E7" i="2"/>
  <c r="E87" i="2" s="1"/>
  <c r="BD59" i="1"/>
  <c r="BC59" i="1"/>
  <c r="BB59" i="1"/>
  <c r="BA59" i="1"/>
  <c r="AZ59" i="1"/>
  <c r="AY59" i="1"/>
  <c r="AX59" i="1"/>
  <c r="AW59" i="1"/>
  <c r="AV59" i="1"/>
  <c r="AU59" i="1"/>
  <c r="BD58" i="1"/>
  <c r="BC58" i="1"/>
  <c r="BB58" i="1"/>
  <c r="BA58" i="1"/>
  <c r="AZ58" i="1"/>
  <c r="AY58" i="1"/>
  <c r="AX58" i="1"/>
  <c r="AW58" i="1"/>
  <c r="AV58" i="1"/>
  <c r="AU58" i="1"/>
  <c r="BD57" i="1"/>
  <c r="BC57" i="1"/>
  <c r="BB57" i="1"/>
  <c r="BA57" i="1"/>
  <c r="AZ57" i="1"/>
  <c r="AY57" i="1"/>
  <c r="AX57" i="1"/>
  <c r="AW57" i="1"/>
  <c r="AV57" i="1"/>
  <c r="AU57" i="1"/>
  <c r="BD56" i="1"/>
  <c r="BC56" i="1"/>
  <c r="BB56" i="1"/>
  <c r="BA56" i="1"/>
  <c r="AZ56" i="1"/>
  <c r="AY56" i="1"/>
  <c r="AX56" i="1"/>
  <c r="AW56" i="1"/>
  <c r="AV56" i="1"/>
  <c r="AU56" i="1"/>
  <c r="BD55" i="1"/>
  <c r="BC55" i="1"/>
  <c r="BB55" i="1"/>
  <c r="BA55" i="1"/>
  <c r="AZ55" i="1"/>
  <c r="AY55" i="1"/>
  <c r="AX55" i="1"/>
  <c r="AW55" i="1"/>
  <c r="AV55" i="1"/>
  <c r="AU55" i="1"/>
  <c r="AS54" i="1"/>
  <c r="AM50" i="1"/>
  <c r="L50" i="1"/>
  <c r="AM49" i="1"/>
  <c r="L49" i="1"/>
  <c r="AM47" i="1"/>
  <c r="L47" i="1"/>
  <c r="L45" i="1"/>
  <c r="L44" i="1"/>
  <c r="J34" i="6" l="1"/>
  <c r="BK307" i="2"/>
  <c r="J307" i="2" s="1"/>
  <c r="J75" i="2" s="1"/>
  <c r="BK287" i="2"/>
  <c r="J287" i="2" s="1"/>
  <c r="J74" i="2" s="1"/>
  <c r="BK262" i="2"/>
  <c r="J262" i="2" s="1"/>
  <c r="J73" i="2" s="1"/>
  <c r="BK254" i="2"/>
  <c r="J254" i="2" s="1"/>
  <c r="J71" i="2" s="1"/>
  <c r="BK224" i="2"/>
  <c r="J224" i="2" s="1"/>
  <c r="J70" i="2" s="1"/>
  <c r="BK209" i="2"/>
  <c r="J209" i="2" s="1"/>
  <c r="J69" i="2" s="1"/>
  <c r="BK202" i="2"/>
  <c r="J202" i="2" s="1"/>
  <c r="J68" i="2" s="1"/>
  <c r="BK186" i="2"/>
  <c r="J186" i="2" s="1"/>
  <c r="J67" i="2" s="1"/>
  <c r="BK153" i="2"/>
  <c r="J153" i="2" s="1"/>
  <c r="J64" i="2" s="1"/>
  <c r="BK131" i="2"/>
  <c r="J131" i="2" s="1"/>
  <c r="J63" i="2" s="1"/>
  <c r="BK102" i="2"/>
  <c r="J34" i="2"/>
  <c r="F54" i="2"/>
  <c r="P169" i="2"/>
  <c r="J79" i="6"/>
  <c r="AZ54" i="1"/>
  <c r="AT58" i="1"/>
  <c r="R169" i="2"/>
  <c r="BK169" i="2"/>
  <c r="P254" i="2"/>
  <c r="J84" i="6"/>
  <c r="J61" i="6" s="1"/>
  <c r="T98" i="2"/>
  <c r="F35" i="2"/>
  <c r="T287" i="2"/>
  <c r="AT55" i="1"/>
  <c r="P153" i="2"/>
  <c r="P287" i="2"/>
  <c r="R327" i="2"/>
  <c r="T153" i="2"/>
  <c r="P102" i="2"/>
  <c r="R224" i="2"/>
  <c r="E48" i="6"/>
  <c r="F37" i="2"/>
  <c r="R83" i="6"/>
  <c r="R82" i="6" s="1"/>
  <c r="J52" i="6"/>
  <c r="F36" i="2"/>
  <c r="F55" i="6"/>
  <c r="R153" i="2"/>
  <c r="R98" i="2" s="1"/>
  <c r="R307" i="2"/>
  <c r="AT59" i="1"/>
  <c r="P98" i="2"/>
  <c r="P224" i="2"/>
  <c r="R262" i="2"/>
  <c r="R168" i="2" s="1"/>
  <c r="T169" i="2"/>
  <c r="T168" i="2" s="1"/>
  <c r="T97" i="2" s="1"/>
  <c r="F34" i="2"/>
  <c r="T202" i="2"/>
  <c r="T102" i="2"/>
  <c r="P202" i="2"/>
  <c r="R209" i="2"/>
  <c r="BK139" i="3"/>
  <c r="J139" i="3" s="1"/>
  <c r="J67" i="3" s="1"/>
  <c r="BK143" i="3"/>
  <c r="J143" i="3" s="1"/>
  <c r="J69" i="3" s="1"/>
  <c r="BK131" i="4"/>
  <c r="J131" i="4" s="1"/>
  <c r="J64" i="4" s="1"/>
  <c r="J34" i="4"/>
  <c r="P108" i="4"/>
  <c r="P131" i="4"/>
  <c r="BK114" i="4"/>
  <c r="J114" i="4" s="1"/>
  <c r="J63" i="4" s="1"/>
  <c r="T85" i="4"/>
  <c r="T131" i="4"/>
  <c r="T108" i="4"/>
  <c r="F36" i="4"/>
  <c r="BK94" i="4"/>
  <c r="J94" i="4" s="1"/>
  <c r="J61" i="4" s="1"/>
  <c r="BK108" i="4"/>
  <c r="J108" i="4" s="1"/>
  <c r="J62" i="4" s="1"/>
  <c r="R114" i="4"/>
  <c r="P85" i="4"/>
  <c r="R94" i="4"/>
  <c r="F54" i="4"/>
  <c r="BK94" i="3"/>
  <c r="BK93" i="3" s="1"/>
  <c r="J93" i="3" s="1"/>
  <c r="J62" i="3" s="1"/>
  <c r="R94" i="3"/>
  <c r="R93" i="3" s="1"/>
  <c r="R126" i="3"/>
  <c r="T139" i="3"/>
  <c r="J34" i="3"/>
  <c r="F54" i="3"/>
  <c r="F34" i="3"/>
  <c r="P139" i="3"/>
  <c r="P112" i="3"/>
  <c r="BK112" i="3"/>
  <c r="J112" i="3" s="1"/>
  <c r="J65" i="3" s="1"/>
  <c r="R139" i="3"/>
  <c r="R112" i="3"/>
  <c r="T112" i="3"/>
  <c r="P143" i="3"/>
  <c r="P142" i="3" s="1"/>
  <c r="T143" i="3"/>
  <c r="T142" i="3" s="1"/>
  <c r="P94" i="3"/>
  <c r="P93" i="3" s="1"/>
  <c r="F37" i="3"/>
  <c r="P94" i="4"/>
  <c r="BK85" i="4"/>
  <c r="J85" i="4" s="1"/>
  <c r="J60" i="4" s="1"/>
  <c r="F35" i="4"/>
  <c r="F37" i="4"/>
  <c r="F34" i="4"/>
  <c r="T94" i="4"/>
  <c r="T114" i="4"/>
  <c r="P114" i="4"/>
  <c r="R131" i="4"/>
  <c r="R108" i="4"/>
  <c r="R85" i="4"/>
  <c r="J52" i="3"/>
  <c r="T88" i="5"/>
  <c r="T87" i="5" s="1"/>
  <c r="P126" i="3"/>
  <c r="BK126" i="3"/>
  <c r="J126" i="3" s="1"/>
  <c r="J66" i="3" s="1"/>
  <c r="T94" i="3"/>
  <c r="T93" i="3" s="1"/>
  <c r="R143" i="3"/>
  <c r="R142" i="3" s="1"/>
  <c r="F36" i="3"/>
  <c r="T126" i="3"/>
  <c r="F35" i="3"/>
  <c r="J33" i="6"/>
  <c r="F37" i="5"/>
  <c r="J62" i="5"/>
  <c r="J65" i="5"/>
  <c r="F82" i="5"/>
  <c r="P88" i="5"/>
  <c r="J82" i="5"/>
  <c r="F34" i="5"/>
  <c r="F36" i="5"/>
  <c r="BK88" i="5"/>
  <c r="J88" i="5" s="1"/>
  <c r="F35" i="5"/>
  <c r="R88" i="5"/>
  <c r="R87" i="5" s="1"/>
  <c r="AT56" i="1"/>
  <c r="BB54" i="1"/>
  <c r="AX54" i="1" s="1"/>
  <c r="BC54" i="1"/>
  <c r="W32" i="1" s="1"/>
  <c r="BD54" i="1"/>
  <c r="W33" i="1" s="1"/>
  <c r="AT57" i="1"/>
  <c r="AU54" i="1"/>
  <c r="BA54" i="1"/>
  <c r="AW54" i="1" s="1"/>
  <c r="AK30" i="1" s="1"/>
  <c r="J83" i="6"/>
  <c r="J60" i="6" s="1"/>
  <c r="BK82" i="6"/>
  <c r="J82" i="6" s="1"/>
  <c r="AG59" i="1" s="1"/>
  <c r="AN59" i="1" s="1"/>
  <c r="F33" i="6"/>
  <c r="F54" i="6"/>
  <c r="J54" i="6"/>
  <c r="J64" i="5"/>
  <c r="F33" i="5"/>
  <c r="J33" i="5"/>
  <c r="J34" i="5"/>
  <c r="E76" i="5"/>
  <c r="F83" i="5"/>
  <c r="J61" i="5"/>
  <c r="J52" i="5"/>
  <c r="J33" i="4"/>
  <c r="J54" i="4"/>
  <c r="J78" i="4"/>
  <c r="E48" i="4"/>
  <c r="F55" i="4"/>
  <c r="F33" i="4"/>
  <c r="J55" i="4"/>
  <c r="J33" i="3"/>
  <c r="J54" i="3"/>
  <c r="E48" i="3"/>
  <c r="F55" i="3"/>
  <c r="BK90" i="3"/>
  <c r="F33" i="3"/>
  <c r="J55" i="3"/>
  <c r="P168" i="2"/>
  <c r="P97" i="2" s="1"/>
  <c r="J169" i="2"/>
  <c r="J66" i="2" s="1"/>
  <c r="J33" i="2"/>
  <c r="F33" i="2"/>
  <c r="J54" i="2"/>
  <c r="J94" i="2"/>
  <c r="E48" i="2"/>
  <c r="F55" i="2"/>
  <c r="J91" i="2"/>
  <c r="J102" i="2"/>
  <c r="J62" i="2" s="1"/>
  <c r="AV54" i="1"/>
  <c r="BK168" i="2" l="1"/>
  <c r="J168" i="2" s="1"/>
  <c r="J65" i="2" s="1"/>
  <c r="BK98" i="2"/>
  <c r="J98" i="2" s="1"/>
  <c r="J60" i="2" s="1"/>
  <c r="R97" i="2"/>
  <c r="BK142" i="3"/>
  <c r="J142" i="3" s="1"/>
  <c r="J68" i="3" s="1"/>
  <c r="R111" i="3"/>
  <c r="R89" i="3" s="1"/>
  <c r="J66" i="5"/>
  <c r="J87" i="5"/>
  <c r="J86" i="5" s="1"/>
  <c r="AG58" i="1" s="1"/>
  <c r="AN58" i="1" s="1"/>
  <c r="J94" i="3"/>
  <c r="J63" i="3" s="1"/>
  <c r="T84" i="4"/>
  <c r="P84" i="4"/>
  <c r="R84" i="4"/>
  <c r="BK84" i="4"/>
  <c r="J84" i="4" s="1"/>
  <c r="AG57" i="1" s="1"/>
  <c r="AN57" i="1" s="1"/>
  <c r="P111" i="3"/>
  <c r="P89" i="3" s="1"/>
  <c r="T111" i="3"/>
  <c r="T89" i="3" s="1"/>
  <c r="T86" i="5"/>
  <c r="BK111" i="3"/>
  <c r="J111" i="3" s="1"/>
  <c r="J64" i="3" s="1"/>
  <c r="W30" i="1"/>
  <c r="W31" i="1"/>
  <c r="J60" i="5"/>
  <c r="P87" i="5"/>
  <c r="P86" i="5" s="1"/>
  <c r="BK87" i="5"/>
  <c r="R86" i="5"/>
  <c r="AY54" i="1"/>
  <c r="J30" i="6"/>
  <c r="J39" i="6" s="1"/>
  <c r="J59" i="6"/>
  <c r="J90" i="3"/>
  <c r="J60" i="3" s="1"/>
  <c r="AT54" i="1"/>
  <c r="BK97" i="2" l="1"/>
  <c r="J97" i="2" s="1"/>
  <c r="J59" i="2" s="1"/>
  <c r="AG55" i="1" s="1"/>
  <c r="J59" i="4"/>
  <c r="J30" i="4"/>
  <c r="J39" i="4" s="1"/>
  <c r="BK89" i="3"/>
  <c r="J89" i="3" s="1"/>
  <c r="AG56" i="1" s="1"/>
  <c r="AN56" i="1" s="1"/>
  <c r="J63" i="5"/>
  <c r="BK86" i="5"/>
  <c r="J30" i="3" l="1"/>
  <c r="J39" i="3" s="1"/>
  <c r="J59" i="3"/>
  <c r="J30" i="2"/>
  <c r="J39" i="2" s="1"/>
  <c r="AG54" i="1"/>
  <c r="AK26" i="1" s="1"/>
  <c r="AN55" i="1"/>
  <c r="AN54" i="1" s="1"/>
  <c r="J30" i="5"/>
  <c r="J39" i="5" s="1"/>
  <c r="J59" i="5"/>
  <c r="W29" i="1" l="1"/>
  <c r="AK29" i="1" s="1"/>
  <c r="AK3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A38988F0-6C69-44F6-A231-96EF298B8FFA}">
      <text>
        <r>
          <rPr>
            <b/>
            <sz val="9"/>
            <color indexed="81"/>
            <rFont val="Tahoma"/>
            <family val="2"/>
            <charset val="238"/>
          </rPr>
          <t>Brožíková Petra:</t>
        </r>
        <r>
          <rPr>
            <sz val="9"/>
            <color indexed="81"/>
            <rFont val="Tahoma"/>
            <family val="2"/>
            <charset val="238"/>
          </rPr>
          <t xml:space="preserve">
přesun hmot - meřitelné položky označeny zeleně</t>
        </r>
      </text>
    </comment>
  </commentList>
</comments>
</file>

<file path=xl/sharedStrings.xml><?xml version="1.0" encoding="utf-8"?>
<sst xmlns="http://schemas.openxmlformats.org/spreadsheetml/2006/main" count="5470" uniqueCount="1254">
  <si>
    <t>Export Komplet</t>
  </si>
  <si>
    <t>VZ</t>
  </si>
  <si>
    <t>2.0</t>
  </si>
  <si>
    <t>ZAMOK</t>
  </si>
  <si>
    <t>False</t>
  </si>
  <si>
    <t>{062b148d-638a-4f50-8ad1-fc682b17a392}</t>
  </si>
  <si>
    <t>0,01</t>
  </si>
  <si>
    <t>21</t>
  </si>
  <si>
    <t>15</t>
  </si>
  <si>
    <t>REKAPITULACE STAVBY</t>
  </si>
  <si>
    <t>v ---  níže se nacházejí doplnkové a pomocné údaje k sestavám  --- v</t>
  </si>
  <si>
    <t>0,001</t>
  </si>
  <si>
    <t>Kód:</t>
  </si>
  <si>
    <t>2020-09B-3</t>
  </si>
  <si>
    <t>Stavba:</t>
  </si>
  <si>
    <t>INFRASTRUKTURA ZŠ CHOMUTOV - učebna pří.vědy -ZŠ Beethovenova, Chomutov</t>
  </si>
  <si>
    <t>KSO:</t>
  </si>
  <si>
    <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</si>
  <si>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</si>
  <si>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</si>
  <si>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</si>
  <si>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</si>
  <si>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</si>
  <si>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</si>
  <si>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</si>
  <si>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</si>
  <si>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</si>
  <si>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</si>
  <si>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</si>
  <si>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</si>
  <si>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</si>
  <si>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</si>
  <si>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</si>
  <si>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</si>
  <si>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</si>
  <si>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</si>
  <si>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</si>
  <si>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</si>
  <si>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</si>
  <si>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</si>
  <si>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</si>
  <si>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</si>
  <si>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</si>
  <si>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</si>
  <si>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</si>
  <si>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</si>
  <si>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</si>
  <si>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</si>
  <si>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</si>
  <si>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</si>
  <si>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</si>
  <si>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</si>
  <si>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</si>
  <si>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</si>
  <si>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</si>
  <si>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</si>
  <si>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</si>
  <si>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</si>
  <si>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</si>
  <si>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</si>
  <si>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</si>
  <si>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</si>
  <si>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</si>
  <si>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</si>
  <si>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</si>
  <si>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</si>
  <si>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</si>
  <si>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</si>
  <si>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</si>
  <si>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</si>
  <si>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</si>
  <si>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</si>
  <si>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</si>
  <si>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</si>
  <si>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</si>
  <si>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</si>
  <si>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03-a</t>
  </si>
  <si>
    <t>stavební část</t>
  </si>
  <si>
    <t>STA</t>
  </si>
  <si>
    <t>1</t>
  </si>
  <si>
    <t>{817ff147-3cb4-467d-bca6-37ace310444e}</t>
  </si>
  <si>
    <t>2</t>
  </si>
  <si>
    <t>SO 03-b1</t>
  </si>
  <si>
    <t>elektroinstalace</t>
  </si>
  <si>
    <t>{2d8aea61-07c3-4832-95e5-fd541df3bd65}</t>
  </si>
  <si>
    <t>SO 03-b2</t>
  </si>
  <si>
    <t>elektro materiál</t>
  </si>
  <si>
    <t>{cf3adc2b-8ab2-402b-a11c-2a390d4ff73b}</t>
  </si>
  <si>
    <t>SO 03-d</t>
  </si>
  <si>
    <t>{40514785-5776-4fd5-80c6-3cd666d10c6a}</t>
  </si>
  <si>
    <t>SO 03-VRN</t>
  </si>
  <si>
    <t>VRN</t>
  </si>
  <si>
    <t>{d8beede7-7768-46db-81f3-5a6bcb489d84}</t>
  </si>
  <si>
    <t>KRYCÍ LIST SOUPISU PRACÍ</t>
  </si>
  <si>
    <t>Objekt:</t>
  </si>
  <si>
    <t>SO 03-a - stavební část</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</si>
  <si>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</si>
  <si>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</si>
  <si>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</si>
  <si>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</si>
  <si>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</si>
  <si>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</si>
  <si>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</si>
  <si>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</si>
  <si>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998 - Přesun hmot</t>
  </si>
  <si>
    <t>PSV - Práce a dodávky PSV</t>
  </si>
  <si>
    <t xml:space="preserve">    714 - Akustická a protiotřesová opatření</t>
  </si>
  <si>
    <t xml:space="preserve">    725 - Zdravotechnika - zařizovací předměty</t>
  </si>
  <si>
    <t xml:space="preserve">    735 - Ústřední vytápění - otopná tělesa</t>
  </si>
  <si>
    <t xml:space="preserve">    762 - Konstrukce tesařské</t>
  </si>
  <si>
    <t xml:space="preserve">    766 - Konstrukce truhlářské</t>
  </si>
  <si>
    <t xml:space="preserve">    767 - Konstrukce zámečnické</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</si>
  <si>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</si>
  <si>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</si>
  <si>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</si>
  <si>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</si>
  <si>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</si>
  <si>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</si>
  <si>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</si>
  <si>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</si>
  <si>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</si>
  <si>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</si>
  <si>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</si>
  <si>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</si>
  <si>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</si>
  <si>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</si>
  <si>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</si>
  <si>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</si>
  <si>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</si>
  <si>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</si>
  <si>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</si>
  <si>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</si>
  <si>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</si>
  <si>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</si>
  <si>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</si>
  <si>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</si>
  <si>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</si>
  <si>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340271045</t>
  </si>
  <si>
    <t>Zazdívka otvorů v příčkách nebo stěnách pórobetonovými tvárnicemi plochy přes 1 m2 do 4 m2, objemová hmotnost 500 kg/m3, tloušťka příčky 150 mm</t>
  </si>
  <si>
    <t>m2</t>
  </si>
  <si>
    <t>CS ÚRS 2020 01</t>
  </si>
  <si>
    <t>4</t>
  </si>
  <si>
    <t>812888192</t>
  </si>
  <si>
    <t>VV</t>
  </si>
  <si>
    <t>1,0*2,0</t>
  </si>
  <si>
    <t>6</t>
  </si>
  <si>
    <t>Úpravy povrchů, podlahy a osazování výplní</t>
  </si>
  <si>
    <t>611131121</t>
  </si>
  <si>
    <t>Podkladní a spojovací vrstva vnitřních omítaných ploch penetrace akrylát-silikonová nanášená ručně stropů</t>
  </si>
  <si>
    <t>-1977540790</t>
  </si>
  <si>
    <t>612325225</t>
  </si>
  <si>
    <t>Vápenocementová omítka jednotlivých malých ploch štuková na stěnách, plochy jednotlivě přes 1,0 do 4 m2</t>
  </si>
  <si>
    <t>kus</t>
  </si>
  <si>
    <t>-564939410</t>
  </si>
  <si>
    <t>611135095</t>
  </si>
  <si>
    <t>Vyrovnání nerovností podkladu vnitřních omítaných ploch Příplatek k ceně za každý další 1 mm tloušťky podkladní vrstvy přes 2 mm tmelem stropů</t>
  </si>
  <si>
    <t>-1318762903</t>
  </si>
  <si>
    <t>PSC</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</si>
  <si>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</si>
  <si>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5</t>
  </si>
  <si>
    <t>611142001</t>
  </si>
  <si>
    <t>Potažení vnitřních ploch pletivem v ploše nebo pruzích, na plném podkladu sklovláknitým vtlačením do tmelu stropů</t>
  </si>
  <si>
    <t>-117005108</t>
  </si>
  <si>
    <t xml:space="preserve">Poznámka k souboru cen:_x000D_
1. V cenách -2001 jsou započteny i náklady na tmel._x000D_
</t>
  </si>
  <si>
    <t>611311131</t>
  </si>
  <si>
    <t>Potažení vnitřních ploch štukem tloušťky do 3 mm vodorovných konstrukcí stropů rovných</t>
  </si>
  <si>
    <t>-351286472</t>
  </si>
  <si>
    <t>7</t>
  </si>
  <si>
    <t>611325412</t>
  </si>
  <si>
    <t>Oprava vápenocementové omítky vnitřních ploch hladké, tloušťky do 20 mm stropů, v rozsahu opravované plochy přes 10 do 30%</t>
  </si>
  <si>
    <t>-1701496936</t>
  </si>
  <si>
    <t xml:space="preserve">Poznámka k souboru cen:_x000D_
1. Pro ocenění opravy omítek plochy do 1 m2 se použijí ceny souboru cen 61. 32-52.. Vápenocementová omítka jednotlivých malých ploch._x000D_
</t>
  </si>
  <si>
    <t>8</t>
  </si>
  <si>
    <t>612131121</t>
  </si>
  <si>
    <t>Podkladní a spojovací vrstva vnitřních omítaných ploch penetrace akrylát-silikonová nanášená ručně stěn</t>
  </si>
  <si>
    <t>-1806086779</t>
  </si>
  <si>
    <t>9</t>
  </si>
  <si>
    <t>612135095</t>
  </si>
  <si>
    <t>Vyrovnání nerovností podkladu vnitřních omítaných ploch Příplatek k ceně za každý další 1 mm tloušťky podkladní vrstvy přes 2 mm tmelem stěn</t>
  </si>
  <si>
    <t>-944327534</t>
  </si>
  <si>
    <t>87,811*2</t>
  </si>
  <si>
    <t>10</t>
  </si>
  <si>
    <t>612142001</t>
  </si>
  <si>
    <t>Potažení vnitřních ploch pletivem v ploše nebo pruzích, na plném podkladu sklovláknitým vtlačením do tmelu stěn</t>
  </si>
  <si>
    <t>1439505940</t>
  </si>
  <si>
    <t>3,45*(10,004*2+5,473*2-0,9*2)</t>
  </si>
  <si>
    <t>3,403*0,4*2+1,465*0,4</t>
  </si>
  <si>
    <t>-0,9*1,97</t>
  </si>
  <si>
    <t>-2,5*(1,43+1,426+1,436+1,43)</t>
  </si>
  <si>
    <t>Součet</t>
  </si>
  <si>
    <t>11</t>
  </si>
  <si>
    <t>612311131</t>
  </si>
  <si>
    <t>Potažení vnitřních ploch štukem tloušťky do 3 mm svislých konstrukcí stěn</t>
  </si>
  <si>
    <t>-1522426269</t>
  </si>
  <si>
    <t>obklad</t>
  </si>
  <si>
    <t>-2,625</t>
  </si>
  <si>
    <t>omítka</t>
  </si>
  <si>
    <t>87,811</t>
  </si>
  <si>
    <t>12</t>
  </si>
  <si>
    <t>612325412</t>
  </si>
  <si>
    <t>Oprava vápenocementové omítky vnitřních ploch hladké, tloušťky do 20 mm stěn, v rozsahu opravované plochy přes 10 do 30%</t>
  </si>
  <si>
    <t>759068589</t>
  </si>
  <si>
    <t>Ostatní konstrukce a práce, bourání</t>
  </si>
  <si>
    <t>13</t>
  </si>
  <si>
    <t>949101111</t>
  </si>
  <si>
    <t>Lešení pomocné pracovní pro objekty pozemních staveb pro zatížení do 150 kg/m2, o výšce lešeňové podlahy do 1,9 m</t>
  </si>
  <si>
    <t>-1803078109</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</si>
  <si>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</si>
  <si>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14</t>
  </si>
  <si>
    <t>952901111</t>
  </si>
  <si>
    <t>Vyčištění budov nebo objektů před předáním do užívání budov bytové nebo občanské výstavby, světlé výšky podlaží do 4 m</t>
  </si>
  <si>
    <t>1722299580</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</si>
  <si>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</si>
  <si>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965082923</t>
  </si>
  <si>
    <t>Odstranění násypu pod podlahami nebo ochranného násypu na střechách tl. do 100 mm, plochy přes 2 m2</t>
  </si>
  <si>
    <t>m3</t>
  </si>
  <si>
    <t>1876982808</t>
  </si>
  <si>
    <t>55,43*0,1</t>
  </si>
  <si>
    <t>16</t>
  </si>
  <si>
    <t>968062356</t>
  </si>
  <si>
    <t>Vybourání dřevěných rámů oken s křídly, dveřních zárubní, vrat, stěn, ostění nebo obkladů rámů oken s křídly dvojitých, plochy do 4 m2</t>
  </si>
  <si>
    <t>-383433580</t>
  </si>
  <si>
    <t xml:space="preserve">Poznámka k souboru cen:_x000D_
1. V cenách -2244 až -2747 jsou započteny i náklady na vyvěšení křídel._x000D_
</t>
  </si>
  <si>
    <t>17</t>
  </si>
  <si>
    <t>968072455</t>
  </si>
  <si>
    <t>Vybourání kovových rámů oken s křídly, dveřních zárubní, vrat, stěn, ostění nebo obkladů dveřních zárubní, plochy do 2 m2</t>
  </si>
  <si>
    <t>1820638365</t>
  </si>
  <si>
    <t xml:space="preserve">Poznámka k souboru cen:_x000D_
1. V cenách -2244 až -2559 jsou započteny i náklady na vyvěšení křídel._x000D_
2. Cenou -2641 se oceňuje i vybourání nosné ocelové konstrukce pro sádrokartonové příčky._x000D_
</t>
  </si>
  <si>
    <t>1,8</t>
  </si>
  <si>
    <t>18</t>
  </si>
  <si>
    <t>978011141</t>
  </si>
  <si>
    <t>Otlučení vápenných nebo vápenocementových omítek vnitřních ploch stropů, v rozsahu přes 10 do 30 %</t>
  </si>
  <si>
    <t>-724384009</t>
  </si>
  <si>
    <t xml:space="preserve">Poznámka k souboru cen:_x000D_
1. Položky lze použít i pro ocenění otlučení sádrových, hliněných apod. vnitřních omítek._x000D_
</t>
  </si>
  <si>
    <t>19</t>
  </si>
  <si>
    <t>978013141</t>
  </si>
  <si>
    <t>Otlučení vápenných nebo vápenocementových omítek vnitřních ploch stěn s vyškrabáním spar, s očištěním zdiva, v rozsahu přes 10 do 30 %</t>
  </si>
  <si>
    <t>-147834757</t>
  </si>
  <si>
    <t>20</t>
  </si>
  <si>
    <t>978035117</t>
  </si>
  <si>
    <t>Odstranění tenkovrstvých omítek nebo štuku tloušťky do 2 mm obroušením, rozsahu přes 50 do 100%</t>
  </si>
  <si>
    <t>-1531013547</t>
  </si>
  <si>
    <t>55,43</t>
  </si>
  <si>
    <t>978059541</t>
  </si>
  <si>
    <t>Odsekání obkladů stěn včetně otlučení podkladní omítky až na zdivo z obkládaček vnitřních, z jakýchkoliv materiálů, plochy přes 1 m2</t>
  </si>
  <si>
    <t>-1202824308</t>
  </si>
  <si>
    <t xml:space="preserve">Poznámka k souboru cen:_x000D_
1. Odsekání soklíků se oceňuje cenami souboru cen 965 08._x000D_
</t>
  </si>
  <si>
    <t>998</t>
  </si>
  <si>
    <t>Přesun hmot</t>
  </si>
  <si>
    <t>22</t>
  </si>
  <si>
    <t>997013211</t>
  </si>
  <si>
    <t>Vnitrostaveništní doprava suti a vybouraných hmot vodorovně do 50 m svisle ručně pro budovy a haly výšky do 6 m</t>
  </si>
  <si>
    <t>t</t>
  </si>
  <si>
    <t>889437523</t>
  </si>
  <si>
    <t>23</t>
  </si>
  <si>
    <t>997013219</t>
  </si>
  <si>
    <t>Vnitrostaveništní doprava suti a vybouraných hmot vodorovně do 50 m Příplatek k cenám -3111 až -3217 za zvětšenou vodorovnou dopravu přes vymezenou dopravní vzdálenost za každých dalších i započatých 10 m</t>
  </si>
  <si>
    <t>-1161856151</t>
  </si>
  <si>
    <t>12,763*2 'Přepočtené koeficientem množství</t>
  </si>
  <si>
    <t>24</t>
  </si>
  <si>
    <t>997013501</t>
  </si>
  <si>
    <t>Odvoz suti a vybouraných hmot na skládku nebo meziskládku se složením, na vzdálenost do 1 km</t>
  </si>
  <si>
    <t>-681028595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</si>
  <si>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</si>
  <si>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25</t>
  </si>
  <si>
    <t>997013509</t>
  </si>
  <si>
    <t>Odvoz suti a vybouraných hmot na skládku nebo meziskládku se složením, na vzdálenost Příplatek k ceně za každý další i započatý 1 km přes 1 km</t>
  </si>
  <si>
    <t>1103636746</t>
  </si>
  <si>
    <t>12,763*10 'Přepočtené koeficientem množství</t>
  </si>
  <si>
    <t>26</t>
  </si>
  <si>
    <t>997013631</t>
  </si>
  <si>
    <t>Poplatek za uložení stavebního odpadu na skládce (skládkovné) směsného stavebního a demoličního zatříděného do Katalogu odpadů pod kódem 17 09 04</t>
  </si>
  <si>
    <t>107582156</t>
  </si>
  <si>
    <t>27</t>
  </si>
  <si>
    <t>998018001</t>
  </si>
  <si>
    <t>Přesun hmot pro budovy občanské výstavby, bydlení, výrobu a služby ruční - bez užití mechanizace vodorovná dopravní vzdálenost do 100 m pro budovy s jakoukoliv nosnou konstrukcí výšky do 6 m</t>
  </si>
  <si>
    <t>-1781408265</t>
  </si>
  <si>
    <t>PSV</t>
  </si>
  <si>
    <t>Práce a dodávky PSV</t>
  </si>
  <si>
    <t>714</t>
  </si>
  <si>
    <t>Akustická a protiotřesová opatření</t>
  </si>
  <si>
    <t>28</t>
  </si>
  <si>
    <t>714121012</t>
  </si>
  <si>
    <t>Montáž akustických minerálních panelů podstropních s rozšířenou pohltivostí zvuku zavěšených na rošt polozapuštěný</t>
  </si>
  <si>
    <t>981653623</t>
  </si>
  <si>
    <t xml:space="preserve">Poznámka k souboru cen:_x000D_
1. V cenách jsou započteny i náklady na montáž a dodávku nosné konstrukce._x000D_
2. V cenách nejsou započteny náklady na dodávku panelů, jejich dodávka se oceňuje ve specifikaci. Ztratné lze stanovit ve výši 5%._x000D_
3. Cenami -1001 a -1002 se oceňuje montáž panelů nárazuvzdorných, určených např. pro sportovní haly apod. Zařazení do tříd dynamické zátěžové kapacity klasifikuje norma ČSN EN 13964._x000D_
4. Cenami -1011 až -1022 se oceňuje montáž panelů s různými typy absorpce zvuku v různých frekvencích, určených např. pro otevřené kanceláře, posluchárny konferenční sály, hudební místnosti. apod._x000D_
5. Cenami -1031 a -1032 se oceňuje montáž panelů omyvatelných, určených např. pro závody na zpracování potravin, farmaceutickou výrobu, nemocnice apod._x000D_
</t>
  </si>
  <si>
    <t>29</t>
  </si>
  <si>
    <t>714121041</t>
  </si>
  <si>
    <t>Montáž akustických minerálních panelů napojení na stěnu lištou obvodovou</t>
  </si>
  <si>
    <t>m</t>
  </si>
  <si>
    <t>-1917517185</t>
  </si>
  <si>
    <t>10,004*2+5,473*2</t>
  </si>
  <si>
    <t>30</t>
  </si>
  <si>
    <t>M</t>
  </si>
  <si>
    <t>59036072</t>
  </si>
  <si>
    <t>panel akustický nebarvená hrana zavěšený viditelný rošt bílá tl 15mm</t>
  </si>
  <si>
    <t>32</t>
  </si>
  <si>
    <t>-681398895</t>
  </si>
  <si>
    <t>55,43*1,1 'Přepočtené koeficientem množství</t>
  </si>
  <si>
    <t>31</t>
  </si>
  <si>
    <t>714182224</t>
  </si>
  <si>
    <t>Montáž pohltivých a konstrukčních součástí vložek izolačních volně se zabalením a zalepením do fólie stropů nebo stěn</t>
  </si>
  <si>
    <t>-2082238380</t>
  </si>
  <si>
    <t xml:space="preserve">Poznámka k souboru cen:_x000D_
1. Cenou -3002 se oceňuje i montáž desek z minerální plsti v sáčcích z PE fólie apod._x000D_
</t>
  </si>
  <si>
    <t>X3</t>
  </si>
  <si>
    <t>akustická vložka tl. 50 mm - součást  systému akust.podhledu</t>
  </si>
  <si>
    <t>vlastní</t>
  </si>
  <si>
    <t>-1175038677</t>
  </si>
  <si>
    <t>33</t>
  </si>
  <si>
    <t>X4</t>
  </si>
  <si>
    <t>obvodová lišta 3000x22x22 mm</t>
  </si>
  <si>
    <t>1113088991</t>
  </si>
  <si>
    <t>30,954*1,1 'Přepočtené koeficientem množství</t>
  </si>
  <si>
    <t>34</t>
  </si>
  <si>
    <t>998714101</t>
  </si>
  <si>
    <t>Přesun hmot pro akustická a protiotřesová opatření stanovený z hmotnosti přesunovaného materiálu vodorovná dopravní vzdálenost do 50 m v objektech výšky do 6 m</t>
  </si>
  <si>
    <t>2082530493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</si>
  <si>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</si>
  <si>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725</t>
  </si>
  <si>
    <t>Zdravotechnika - zařizovací předměty</t>
  </si>
  <si>
    <t>35</t>
  </si>
  <si>
    <t>725210821</t>
  </si>
  <si>
    <t>Demontáž umyvadel bez výtokových armatur umyvadel</t>
  </si>
  <si>
    <t>soubor</t>
  </si>
  <si>
    <t>487344220</t>
  </si>
  <si>
    <t>36</t>
  </si>
  <si>
    <t>725211616</t>
  </si>
  <si>
    <t>Umyvadla keramická bílá bez výtokových armatur připevněná na stěnu šrouby s krytem na sifon (polosloupem) 550 mm</t>
  </si>
  <si>
    <t>-424088711</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</si>
  <si>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</si>
  <si>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37</t>
  </si>
  <si>
    <t>725291511</t>
  </si>
  <si>
    <t>Doplňky zařízení koupelen a záchodů plastové dávkovač tekutého mýdla na 350 ml</t>
  </si>
  <si>
    <t>-486549357</t>
  </si>
  <si>
    <t>38</t>
  </si>
  <si>
    <t>725291631</t>
  </si>
  <si>
    <t>Doplňky zařízení koupelen a záchodů nerezové zásobník papírových ručníků</t>
  </si>
  <si>
    <t>100793136</t>
  </si>
  <si>
    <t>39</t>
  </si>
  <si>
    <t>725820801</t>
  </si>
  <si>
    <t>Demontáž baterií nástěnných do G 3/4</t>
  </si>
  <si>
    <t>1092339276</t>
  </si>
  <si>
    <t>40</t>
  </si>
  <si>
    <t>725829121</t>
  </si>
  <si>
    <t>Baterie umyvadlové montáž ostatních typů nástěnných pákových nebo klasických</t>
  </si>
  <si>
    <t>-1275588035</t>
  </si>
  <si>
    <t xml:space="preserve">Poznámka k souboru cen:_x000D_
1. V cenách –2654, 56, -9101-9202 není započten napájecí zdroj._x000D_
</t>
  </si>
  <si>
    <t>41</t>
  </si>
  <si>
    <t>55145615</t>
  </si>
  <si>
    <t>baterie umyvadlová nástěnná páková 150mm chrom</t>
  </si>
  <si>
    <t>-1777774359</t>
  </si>
  <si>
    <t>42</t>
  </si>
  <si>
    <t>725860811</t>
  </si>
  <si>
    <t>Demontáž zápachových uzávěrek pro zařizovací předměty jednoduchých</t>
  </si>
  <si>
    <t>1395439907</t>
  </si>
  <si>
    <t>43</t>
  </si>
  <si>
    <t>725861102</t>
  </si>
  <si>
    <t>Zápachové uzávěrky zařizovacích předmětů pro umyvadla DN 40</t>
  </si>
  <si>
    <t>-1581957665</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</si>
  <si>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</si>
  <si>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44</t>
  </si>
  <si>
    <t>998725101</t>
  </si>
  <si>
    <t>Přesun hmot pro zařizovací předměty stanovený z hmotnosti přesunovaného materiálu vodorovná dopravní vzdálenost do 50 m v objektech výšky do 6 m</t>
  </si>
  <si>
    <t>1001033686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</si>
  <si>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</si>
  <si>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45</t>
  </si>
  <si>
    <t>725590811</t>
  </si>
  <si>
    <t>Vnitrostaveništní přemístění vybouraných (demontovaných) hmot zařizovacích předmětů vodorovně do 100 m v objektech výšky do 6 m</t>
  </si>
  <si>
    <t>-838876966</t>
  </si>
  <si>
    <t>735</t>
  </si>
  <si>
    <t>Ústřední vytápění - otopná tělesa</t>
  </si>
  <si>
    <t>46</t>
  </si>
  <si>
    <t>735131810</t>
  </si>
  <si>
    <t>Demontáž otopných těles hliníkových článkových</t>
  </si>
  <si>
    <t>2069587449</t>
  </si>
  <si>
    <t>47</t>
  </si>
  <si>
    <t>735191914</t>
  </si>
  <si>
    <t>Ostatní opravy otopných těles montáž otopných těles sestavených z použitých článků litinových</t>
  </si>
  <si>
    <t>668155801</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</si>
  <si>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</si>
  <si>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0,306*4*20</t>
  </si>
  <si>
    <t>48</t>
  </si>
  <si>
    <t>998735101</t>
  </si>
  <si>
    <t>Přesun hmot pro otopná tělesa stanovený z hmotnosti přesunovaného materiálu vodorovná dopravní vzdálenost do 50 m v objektech výšky do 6 m</t>
  </si>
  <si>
    <t>-601781765</t>
  </si>
  <si>
    <t>762</t>
  </si>
  <si>
    <t>Konstrukce tesařské</t>
  </si>
  <si>
    <t>49</t>
  </si>
  <si>
    <t>762511274</t>
  </si>
  <si>
    <t>Podlahové konstrukce podkladové z dřevoštěpkových desek OSB jednovrstvých šroubovaných na pero a drážku broušených, tloušťky desky 18 mm</t>
  </si>
  <si>
    <t>1005201726</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</si>
  <si>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</si>
  <si>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55,43*2</t>
  </si>
  <si>
    <t>50</t>
  </si>
  <si>
    <t>762512261</t>
  </si>
  <si>
    <t>Podlahové konstrukce podkladové montáž roštu podkladového</t>
  </si>
  <si>
    <t>-917947442</t>
  </si>
  <si>
    <t>51</t>
  </si>
  <si>
    <t>60511022</t>
  </si>
  <si>
    <t>řezivo jehličnaté středové smrk tl 33-100mm dl 2-3,5m</t>
  </si>
  <si>
    <t>1515043942</t>
  </si>
  <si>
    <t>110,860*0,04*0,16</t>
  </si>
  <si>
    <t>0,71*1,1 'Přepočtené koeficientem množství</t>
  </si>
  <si>
    <t>52</t>
  </si>
  <si>
    <t>762522811</t>
  </si>
  <si>
    <t>Demontáž podlah s polštáři z prken tl. do 32 mm</t>
  </si>
  <si>
    <t>432948144</t>
  </si>
  <si>
    <t>53</t>
  </si>
  <si>
    <t>762595001</t>
  </si>
  <si>
    <t>Spojovací prostředky podlah a podkladových konstrukcí hřebíky, vruty</t>
  </si>
  <si>
    <t>-1348937744</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</si>
  <si>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</si>
  <si>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54</t>
  </si>
  <si>
    <t>998762101</t>
  </si>
  <si>
    <t>Přesun hmot pro konstrukce tesařské stanovený z hmotnosti přesunovaného materiálu vodorovná dopravní vzdálenost do 50 m v objektech výšky do 6 m</t>
  </si>
  <si>
    <t>1699880202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</si>
  <si>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</si>
  <si>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766</t>
  </si>
  <si>
    <t>Konstrukce truhlářské</t>
  </si>
  <si>
    <t>55</t>
  </si>
  <si>
    <t>766441821</t>
  </si>
  <si>
    <t>Demontáž parapetních desek dřevěných nebo plastových šířky do 300 mm délky přes 1 m</t>
  </si>
  <si>
    <t>627896014</t>
  </si>
  <si>
    <t>56</t>
  </si>
  <si>
    <t>766622132</t>
  </si>
  <si>
    <t>Montáž oken plastových včetně montáže rámu plochy přes 1 m2 otevíravých do zdiva, výšky přes 1,5 do 2,5 m</t>
  </si>
  <si>
    <t>-1011656230</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</si>
  <si>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</si>
  <si>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1,43*2,5</t>
  </si>
  <si>
    <t>1,426*2,5</t>
  </si>
  <si>
    <t>1,436*2,5</t>
  </si>
  <si>
    <t>57</t>
  </si>
  <si>
    <t>61140054</t>
  </si>
  <si>
    <t>okno plastové otevíravé/sklopné trojsklo přes plochu 1m2 v 1,5-2,5m</t>
  </si>
  <si>
    <t>-201378854</t>
  </si>
  <si>
    <t>14,305*1,1 'Přepočtené koeficientem množství</t>
  </si>
  <si>
    <t>58</t>
  </si>
  <si>
    <t>766660002</t>
  </si>
  <si>
    <t>Montáž dveřních křídel dřevěných nebo plastových otevíravých do ocelové zárubně povrchově upravených jednokřídlových, šířky přes 800 mm</t>
  </si>
  <si>
    <t>2061943552</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</si>
  <si>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</si>
  <si>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59</t>
  </si>
  <si>
    <t>766660728</t>
  </si>
  <si>
    <t>Montáž dveřních doplňků dveřního kování interiérového zámku</t>
  </si>
  <si>
    <t>854410662</t>
  </si>
  <si>
    <t>60</t>
  </si>
  <si>
    <t>766660729</t>
  </si>
  <si>
    <t>Montáž dveřních doplňků dveřního kování interiérového štítku s klikou</t>
  </si>
  <si>
    <t>-2023243311</t>
  </si>
  <si>
    <t>61</t>
  </si>
  <si>
    <t>54914620</t>
  </si>
  <si>
    <t>kování dveřní vrchní klika včetně rozet a montážního materiálu R PZ nerez PK</t>
  </si>
  <si>
    <t>95108430</t>
  </si>
  <si>
    <t>62</t>
  </si>
  <si>
    <t>54924004</t>
  </si>
  <si>
    <t>zámek zadlabací 190/140/20 L cylinder</t>
  </si>
  <si>
    <t>2069487966</t>
  </si>
  <si>
    <t>63</t>
  </si>
  <si>
    <t>61162087</t>
  </si>
  <si>
    <t>dveře jednokřídlé dřevotřískové povrch laminátový plné 900x1970/2100mm</t>
  </si>
  <si>
    <t>-685997907</t>
  </si>
  <si>
    <t>64</t>
  </si>
  <si>
    <t>766662811</t>
  </si>
  <si>
    <t>Demontáž dveřních konstrukcí k opětovnému použití prahů dveří jednokřídlových</t>
  </si>
  <si>
    <t>1385827282</t>
  </si>
  <si>
    <t>65</t>
  </si>
  <si>
    <t>766691914</t>
  </si>
  <si>
    <t>Ostatní práce vyvěšení nebo zavěšení křídel s případným uložením a opětovným zavěšením po provedení stavebních změn dřevěných dveřních, plochy do 2 m2</t>
  </si>
  <si>
    <t>-1138450091</t>
  </si>
  <si>
    <t xml:space="preserve">Poznámka k souboru cen:_x000D_
1. Ceny -1931 a -1932 lze užít jen pro křídlo mající současně obě jmenované funkce._x000D_
</t>
  </si>
  <si>
    <t>66</t>
  </si>
  <si>
    <t>766694112</t>
  </si>
  <si>
    <t>Montáž ostatních truhlářských konstrukcí parapetních desek dřevěných nebo plastových šířky do 300 mm, délky přes 1000 do 1600 mm</t>
  </si>
  <si>
    <t>-1874240429</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</si>
  <si>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</si>
  <si>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67</t>
  </si>
  <si>
    <t>61140080</t>
  </si>
  <si>
    <t>parapet plastový vnitřní – š 300mm, barva bílá</t>
  </si>
  <si>
    <t>-1471898360</t>
  </si>
  <si>
    <t>1,43+1,426+1,436+1,43</t>
  </si>
  <si>
    <t>5,722*1,1 'Přepočtené koeficientem množství</t>
  </si>
  <si>
    <t>68</t>
  </si>
  <si>
    <t>61140076</t>
  </si>
  <si>
    <t>koncovka k parapetu oboustranná š 600mm, barva bílá</t>
  </si>
  <si>
    <t>-522526020</t>
  </si>
  <si>
    <t>69</t>
  </si>
  <si>
    <t>998766101</t>
  </si>
  <si>
    <t>Přesun hmot pro konstrukce truhlářské stanovený z hmotnosti přesunovaného materiálu vodorovná dopravní vzdálenost do 50 m v objektech výšky do 6 m</t>
  </si>
  <si>
    <t>2077906303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</si>
  <si>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</si>
  <si>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</si>
  <si>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</si>
  <si>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70</t>
  </si>
  <si>
    <t>767649194</t>
  </si>
  <si>
    <t>Montáž dveří ocelových doplňků dveří madel</t>
  </si>
  <si>
    <t>1628781056</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</si>
  <si>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</si>
  <si>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71</t>
  </si>
  <si>
    <t>X2</t>
  </si>
  <si>
    <t>madlo dveřní nerez</t>
  </si>
  <si>
    <t>-2079769554</t>
  </si>
  <si>
    <t>72</t>
  </si>
  <si>
    <t>998767102</t>
  </si>
  <si>
    <t>Přesun hmot pro zámečnické konstrukce stanovený z hmotnosti přesunovaného materiálu vodorovná dopravní vzdálenost do 50 m v objektech výšky přes 6 do 12 m</t>
  </si>
  <si>
    <t>-1755329807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</si>
  <si>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</si>
  <si>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775</t>
  </si>
  <si>
    <t>Podlahy skládané</t>
  </si>
  <si>
    <t>73</t>
  </si>
  <si>
    <t>775511810</t>
  </si>
  <si>
    <t>Demontáž podlah vlysových s lištami přibíjených</t>
  </si>
  <si>
    <t>158413357</t>
  </si>
  <si>
    <t>776</t>
  </si>
  <si>
    <t>Podlahy povlakové</t>
  </si>
  <si>
    <t>74</t>
  </si>
  <si>
    <t>631319233</t>
  </si>
  <si>
    <t>Příplatek k cenám betonových mazanin za vyztužení skleněnými vlákny objemové vyztužení 4 kg/m3</t>
  </si>
  <si>
    <t>767353677</t>
  </si>
  <si>
    <t>55,43*0,01</t>
  </si>
  <si>
    <t>75</t>
  </si>
  <si>
    <t>776111112</t>
  </si>
  <si>
    <t>Příprava podkladu broušení podlah nového podkladu betonového</t>
  </si>
  <si>
    <t>513396701</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</si>
  <si>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</si>
  <si>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76</t>
  </si>
  <si>
    <t>776111311</t>
  </si>
  <si>
    <t>Příprava podkladu vysátí podlah</t>
  </si>
  <si>
    <t>1390685830</t>
  </si>
  <si>
    <t>77</t>
  </si>
  <si>
    <t>776121411</t>
  </si>
  <si>
    <t>Příprava podkladu penetrace dvousložková podlah na dřevo (špachtlováním)</t>
  </si>
  <si>
    <t>1480763680</t>
  </si>
  <si>
    <t>78</t>
  </si>
  <si>
    <t>776141124</t>
  </si>
  <si>
    <t>Příprava podkladu vyrovnání samonivelační stěrkou podlah min.pevnosti 30 MPa, tloušťky přes 8 do 10 mm</t>
  </si>
  <si>
    <t>-432583415</t>
  </si>
  <si>
    <t>79</t>
  </si>
  <si>
    <t>776221221</t>
  </si>
  <si>
    <t>Montáž podlahovin z PVC lepením standardním lepidlem ze čtverců elektrostaticky vodivých</t>
  </si>
  <si>
    <t>-1612492817</t>
  </si>
  <si>
    <t>80</t>
  </si>
  <si>
    <t>28410242</t>
  </si>
  <si>
    <t>krytina podlahová homogenní elektrostaticky vodivá tl 2,0mm 608x608mm</t>
  </si>
  <si>
    <t>-1147108781</t>
  </si>
  <si>
    <t>81</t>
  </si>
  <si>
    <t>776410811</t>
  </si>
  <si>
    <t>Demontáž soklíků nebo lišt pryžových nebo plastových</t>
  </si>
  <si>
    <t>-1222120638</t>
  </si>
  <si>
    <t>82</t>
  </si>
  <si>
    <t>776411112</t>
  </si>
  <si>
    <t>Montáž soklíků lepením obvodových, výšky přes 80 do 100 mm</t>
  </si>
  <si>
    <t>-73760857</t>
  </si>
  <si>
    <t>10,004*2+5,473*2-0,9*2+0,4*2</t>
  </si>
  <si>
    <t>83</t>
  </si>
  <si>
    <t>28411010</t>
  </si>
  <si>
    <t>lišta soklová PVC 20x100mm</t>
  </si>
  <si>
    <t>-616273573</t>
  </si>
  <si>
    <t>29,954*1,1 'Přepočtené koeficientem množství</t>
  </si>
  <si>
    <t>84</t>
  </si>
  <si>
    <t>776421312</t>
  </si>
  <si>
    <t>Montáž lišt přechodových šroubovaných</t>
  </si>
  <si>
    <t>1493216591</t>
  </si>
  <si>
    <t>85</t>
  </si>
  <si>
    <t>59054113</t>
  </si>
  <si>
    <t>profil přechodový Al s pohyblivým ramenem matně eloxovaný 15x30mm</t>
  </si>
  <si>
    <t>1560528486</t>
  </si>
  <si>
    <t>0,9*1,1 'Přepočtené koeficientem množství</t>
  </si>
  <si>
    <t>86</t>
  </si>
  <si>
    <t>998776101</t>
  </si>
  <si>
    <t>Přesun hmot pro podlahy povlakové stanovený z hmotnosti přesunovaného materiálu vodorovná dopravní vzdálenost do 50 m v objektech výšky do 6 m</t>
  </si>
  <si>
    <t>1007901157</t>
  </si>
  <si>
    <t>87</t>
  </si>
  <si>
    <t>X1</t>
  </si>
  <si>
    <t>revize antistat.lina</t>
  </si>
  <si>
    <t>-2074086996</t>
  </si>
  <si>
    <t>781</t>
  </si>
  <si>
    <t>Dokončovací práce - obklady</t>
  </si>
  <si>
    <t>88</t>
  </si>
  <si>
    <t>781111011</t>
  </si>
  <si>
    <t>Příprava podkladu před provedením obkladu oprášení (ometení) stěny</t>
  </si>
  <si>
    <t>-1282976030</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</si>
  <si>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</si>
  <si>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89</t>
  </si>
  <si>
    <t>781121011</t>
  </si>
  <si>
    <t>Příprava podkladu před provedením obkladu nátěr penetrační na stěnu</t>
  </si>
  <si>
    <t>1262397701</t>
  </si>
  <si>
    <t>90</t>
  </si>
  <si>
    <t>781151014</t>
  </si>
  <si>
    <t>Příprava podkladu před provedením obkladu lokální vyrovnání podkladu stěrkou, tloušťky do 3 mm, plochy přes 0,5 do 1,0 m2</t>
  </si>
  <si>
    <t>-1156432852</t>
  </si>
  <si>
    <t>91</t>
  </si>
  <si>
    <t>781474115</t>
  </si>
  <si>
    <t>Montáž obkladů vnitřních stěn z dlaždic keramických lepených flexibilním lepidlem maloformátových hladkých přes 22 do 25 ks/m2</t>
  </si>
  <si>
    <t>1774705253</t>
  </si>
  <si>
    <t xml:space="preserve">Poznámka k souboru cen:_x000D_
1. Položky jsou určeny pro všechny druhy povrchových úprav._x000D_
</t>
  </si>
  <si>
    <t>1,75*1,5</t>
  </si>
  <si>
    <t>92</t>
  </si>
  <si>
    <t>59761039</t>
  </si>
  <si>
    <t>obklad keramický hladký přes 22 do 25ks/m2</t>
  </si>
  <si>
    <t>1295479544</t>
  </si>
  <si>
    <t>2,625*1,1 'Přepočtené koeficientem množství</t>
  </si>
  <si>
    <t>93</t>
  </si>
  <si>
    <t>781477111</t>
  </si>
  <si>
    <t>Montáž obkladů vnitřních stěn z dlaždic keramických Příplatek k cenám za plochu do 10 m2 jednotlivě</t>
  </si>
  <si>
    <t>776284005</t>
  </si>
  <si>
    <t>94</t>
  </si>
  <si>
    <t>781495151</t>
  </si>
  <si>
    <t>Obklad - dokončující práce průnik obkladem hranatý, bez izolace, o delší straně do 30 mm</t>
  </si>
  <si>
    <t>-182597270</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</si>
  <si>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</si>
  <si>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95</t>
  </si>
  <si>
    <t>781495152</t>
  </si>
  <si>
    <t>Obklad - dokončující práce průnik obkladem hranatý, bez izolace, o delší straně přes 30 do 90 mm</t>
  </si>
  <si>
    <t>1534717527</t>
  </si>
  <si>
    <t>96</t>
  </si>
  <si>
    <t>998781101</t>
  </si>
  <si>
    <t>Přesun hmot pro obklady keramické stanovený z hmotnosti přesunovaného materiálu vodorovná dopravní vzdálenost do 50 m v objektech výšky do 6 m</t>
  </si>
  <si>
    <t>-1788477905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</si>
  <si>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</si>
  <si>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</si>
  <si>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</si>
  <si>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97</t>
  </si>
  <si>
    <t>783301313</t>
  </si>
  <si>
    <t>Příprava podkladu zámečnických konstrukcí před provedením nátěru odmaštění odmašťovačem ředidlovým</t>
  </si>
  <si>
    <t>-1179605769</t>
  </si>
  <si>
    <t>98</t>
  </si>
  <si>
    <t>783301401</t>
  </si>
  <si>
    <t>Příprava podkladu zámečnických konstrukcí před provedením nátěru ometení</t>
  </si>
  <si>
    <t>1649089162</t>
  </si>
  <si>
    <t>99</t>
  </si>
  <si>
    <t>783306801</t>
  </si>
  <si>
    <t>Odstranění nátěrů ze zámečnických konstrukcí obroušením</t>
  </si>
  <si>
    <t>-1349668953</t>
  </si>
  <si>
    <t>100</t>
  </si>
  <si>
    <t>783314201</t>
  </si>
  <si>
    <t>Základní antikorozní nátěr zámečnických konstrukcí jednonásobný syntetický standardní</t>
  </si>
  <si>
    <t>1249549183</t>
  </si>
  <si>
    <t>101</t>
  </si>
  <si>
    <t>783315103</t>
  </si>
  <si>
    <t>Mezinátěr zámečnických konstrukcí jednonásobný syntetický samozákladující</t>
  </si>
  <si>
    <t>-288261516</t>
  </si>
  <si>
    <t>102</t>
  </si>
  <si>
    <t>783317105</t>
  </si>
  <si>
    <t>Krycí nátěr (email) zámečnických konstrukcí jednonásobný syntetický samozákladující</t>
  </si>
  <si>
    <t>-1865880001</t>
  </si>
  <si>
    <t>0,25*4,9</t>
  </si>
  <si>
    <t>103</t>
  </si>
  <si>
    <t>783601321</t>
  </si>
  <si>
    <t>Příprava podkladu otopných těles před provedením nátěrů článkových odrezivěním bezoplachovým</t>
  </si>
  <si>
    <t>-994972619</t>
  </si>
  <si>
    <t>104</t>
  </si>
  <si>
    <t>783601325</t>
  </si>
  <si>
    <t>Příprava podkladu otopných těles před provedením nátěrů článkových odmaštěním vodou ředitelným</t>
  </si>
  <si>
    <t>-739199744</t>
  </si>
  <si>
    <t>105</t>
  </si>
  <si>
    <t>783601421</t>
  </si>
  <si>
    <t>Příprava podkladu otopných těles před provedením nátěrů článkových očištění ometením</t>
  </si>
  <si>
    <t>1416555463</t>
  </si>
  <si>
    <t>106</t>
  </si>
  <si>
    <t>783606811</t>
  </si>
  <si>
    <t>Odstranění nátěrů z otopných těles článkových obroušením</t>
  </si>
  <si>
    <t>824453761</t>
  </si>
  <si>
    <t>107</t>
  </si>
  <si>
    <t>783614111</t>
  </si>
  <si>
    <t>Základní nátěr otopných těles jednonásobný článkových syntetický</t>
  </si>
  <si>
    <t>-1024803712</t>
  </si>
  <si>
    <t>108</t>
  </si>
  <si>
    <t>783617117</t>
  </si>
  <si>
    <t>Krycí nátěr (email) otopných těles článkových dvojnásobný syntetický</t>
  </si>
  <si>
    <t>468142491</t>
  </si>
  <si>
    <t>109</t>
  </si>
  <si>
    <t>783606861</t>
  </si>
  <si>
    <t>Odstranění nátěrů z armatur a kovových potrubí potrubí do DN 50 mm obroušením</t>
  </si>
  <si>
    <t>1855696217</t>
  </si>
  <si>
    <t>110</t>
  </si>
  <si>
    <t>783601711</t>
  </si>
  <si>
    <t>Příprava podkladu armatur a kovových potrubí před provedením nátěru potrubí do DN 50 mm odrezivěním, odrezovačem bezoplachovým</t>
  </si>
  <si>
    <t>-1453904601</t>
  </si>
  <si>
    <t>111</t>
  </si>
  <si>
    <t>783601713</t>
  </si>
  <si>
    <t>Příprava podkladu armatur a kovových potrubí před provedením nátěru potrubí do DN 50 mm odmaštěním, odmašťovačem vodou ředitelným</t>
  </si>
  <si>
    <t>1058761363</t>
  </si>
  <si>
    <t>112</t>
  </si>
  <si>
    <t>783614653</t>
  </si>
  <si>
    <t>Základní antikorozní nátěr armatur a kovových potrubí jednonásobný potrubí do DN 50 mm syntetický samozákladující</t>
  </si>
  <si>
    <t>1663310717</t>
  </si>
  <si>
    <t>113</t>
  </si>
  <si>
    <t>783615553</t>
  </si>
  <si>
    <t>Mezinátěr armatur a kovových potrubí potrubí do DN 50 mm syntetický samozákladující</t>
  </si>
  <si>
    <t>-1840974331</t>
  </si>
  <si>
    <t>114</t>
  </si>
  <si>
    <t>783617613</t>
  </si>
  <si>
    <t>Krycí nátěr (email) armatur a kovových potrubí potrubí do DN 50 mm dvojnásobný syntetický samozákladující</t>
  </si>
  <si>
    <t>633410424</t>
  </si>
  <si>
    <t>784</t>
  </si>
  <si>
    <t>Dokončovací práce - malby a tapety</t>
  </si>
  <si>
    <t>115</t>
  </si>
  <si>
    <t>784111001</t>
  </si>
  <si>
    <t>Oprášení (ometení) podkladu v místnostech výšky do 3,80 m</t>
  </si>
  <si>
    <t>-930619639</t>
  </si>
  <si>
    <t>116</t>
  </si>
  <si>
    <t>784111021</t>
  </si>
  <si>
    <t>Obroušení podkladu stěrky v místnostech výšky do 3,80 m</t>
  </si>
  <si>
    <t>-1288883189</t>
  </si>
  <si>
    <t>117</t>
  </si>
  <si>
    <t>784121001</t>
  </si>
  <si>
    <t>Oškrabání malby v místnostech výšky do 3,80 m</t>
  </si>
  <si>
    <t>560837379</t>
  </si>
  <si>
    <t xml:space="preserve">Poznámka k souboru cen:_x000D_
1. Cenami souboru cen se oceňuje jakýkoli počet současně škrabaných vrstev barvy._x000D_
</t>
  </si>
  <si>
    <t>118</t>
  </si>
  <si>
    <t>784171101</t>
  </si>
  <si>
    <t>Zakrytí nemalovaných ploch (materiál ve specifikaci) včetně pozdějšího odkrytí podlah</t>
  </si>
  <si>
    <t>604208784</t>
  </si>
  <si>
    <t xml:space="preserve">Poznámka k souboru cen:_x000D_
1. V cenách nejsou započteny náklady na dodávku fólie, tyto se oceňují ve speifikaci.Ztratné lze stanovit ve výši 5%._x000D_
</t>
  </si>
  <si>
    <t>119</t>
  </si>
  <si>
    <t>58124844</t>
  </si>
  <si>
    <t>fólie pro malířské potřeby zakrývací tl 25µ 4x5m</t>
  </si>
  <si>
    <t>250348851</t>
  </si>
  <si>
    <t>120</t>
  </si>
  <si>
    <t>784181121</t>
  </si>
  <si>
    <t>Penetrace podkladu jednonásobná hloubková v místnostech výšky do 3,80 m</t>
  </si>
  <si>
    <t>962849208</t>
  </si>
  <si>
    <t>85,186</t>
  </si>
  <si>
    <t>121</t>
  </si>
  <si>
    <t>784211101</t>
  </si>
  <si>
    <t>Malby z malířských směsí otěruvzdorných za mokra dvojnásobné, bílé za mokra otěruvzdorné výborně v místnostech výšky do 3,80 m</t>
  </si>
  <si>
    <t>-781617698</t>
  </si>
  <si>
    <t>1,5*(10,004*2+5,473*2-0,9*2)</t>
  </si>
  <si>
    <t>1,5*0,4*2</t>
  </si>
  <si>
    <t>-0,9*1,5</t>
  </si>
  <si>
    <t>-(1,5-0,855)*(1,43+1,426+1,436+1,43)</t>
  </si>
  <si>
    <t>122</t>
  </si>
  <si>
    <t>784211111</t>
  </si>
  <si>
    <t>Malby z malířských směsí otěruvzdorných za mokra dvojnásobné, bílé za mokra otěruvzdorné velmi dobře v místnostech výšky do 3,80 m</t>
  </si>
  <si>
    <t>1592485896</t>
  </si>
  <si>
    <t>140,616</t>
  </si>
  <si>
    <t>-39,890</t>
  </si>
  <si>
    <t>HZS</t>
  </si>
  <si>
    <t>Hodinové zúčtovací sazby</t>
  </si>
  <si>
    <t>123</t>
  </si>
  <si>
    <t>HZS1292</t>
  </si>
  <si>
    <t>Hodinové zúčtovací sazby profesí HSV zemní a pomocné práce stavební dělník</t>
  </si>
  <si>
    <t>hod</t>
  </si>
  <si>
    <t>512</t>
  </si>
  <si>
    <t>-231993379</t>
  </si>
  <si>
    <t>SO 03-b1 -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</si>
  <si>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</si>
  <si>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</si>
  <si>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</si>
  <si>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</si>
  <si>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</si>
  <si>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</si>
  <si>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</si>
  <si>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</si>
  <si>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</si>
  <si>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</si>
  <si>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-69192660</t>
  </si>
  <si>
    <t>741</t>
  </si>
  <si>
    <t>Elektroinstalace - silnoproud</t>
  </si>
  <si>
    <t>741110501</t>
  </si>
  <si>
    <t>Montáž lišt a kanálků elektroinstalačních se spojkami, ohyby a rohy a s nasunutím do krabic protahovacích, šířky do 60 mm</t>
  </si>
  <si>
    <t>-121160497</t>
  </si>
  <si>
    <t>741110502</t>
  </si>
  <si>
    <t>Montáž lišt a kanálků elektroinstalačních se spojkami, ohyby a rohy a s nasunutím do krabic protahovacích, šířky do přes 60 do 120 mm</t>
  </si>
  <si>
    <t>681941799</t>
  </si>
  <si>
    <t>741112001</t>
  </si>
  <si>
    <t>Montáž krabic elektroinstalačních bez napojení na trubky a lišty, demontáže a montáže víčka a přístroje protahovacích nebo odbočných zapuštěných plastových kruhových</t>
  </si>
  <si>
    <t>-1486753759</t>
  </si>
  <si>
    <t>741112101</t>
  </si>
  <si>
    <t>Montáž krabic elektroinstalačních bez napojení na trubky a lišty, demontáže a montáže víčka a přístroje rozvodek se zapojením vodičů na svorkovnici zapuštěných plastových kruhových</t>
  </si>
  <si>
    <t>-1232790426</t>
  </si>
  <si>
    <t>741122031</t>
  </si>
  <si>
    <t>Montáž kabelů měděných bez ukončení uložených pod omítku plných kulatých (CYKY), počtu a průřezu žil 5x1,5 až 2,5 mm2</t>
  </si>
  <si>
    <t>-1374279995</t>
  </si>
  <si>
    <t>741210003</t>
  </si>
  <si>
    <t>Montáž rozvodnic oceloplechových nebo plastových bez zapojení vodičů běžných, hmotnosti do 100 kg</t>
  </si>
  <si>
    <t>1838419685</t>
  </si>
  <si>
    <t>741210004</t>
  </si>
  <si>
    <t>Montáž rozvodnic oceloplechových nebo plastových bez zapojení vodičů běžných, hmotnosti do 150 kg</t>
  </si>
  <si>
    <t>-1733813785</t>
  </si>
  <si>
    <t>741310021</t>
  </si>
  <si>
    <t>Montáž spínačů jedno nebo dvoupólových nástěnných se zapojením vodičů, pro prostředí normální přepínačů, řazení 5-sériových</t>
  </si>
  <si>
    <t>1498263406</t>
  </si>
  <si>
    <t>741311021</t>
  </si>
  <si>
    <t>Montáž spínačů speciálních se zapojením vodičů sporákových přípojek s doutnavkou</t>
  </si>
  <si>
    <t>-979049875</t>
  </si>
  <si>
    <t>741372112</t>
  </si>
  <si>
    <t>Montáž svítidel LED se zapojením vodičů bytových nebo společenských místností vestavných podhledových čtvercových nebo obdélníkových, obsahu přes 0,09 do 0,36 m2</t>
  </si>
  <si>
    <t>2022138476</t>
  </si>
  <si>
    <t>Práce a dodávky M</t>
  </si>
  <si>
    <t>21-M</t>
  </si>
  <si>
    <t>Elektromontáže</t>
  </si>
  <si>
    <t>210100151</t>
  </si>
  <si>
    <t>Ukončení kabelů smršťovací záklopkou nebo páskou se zapojením bez letování počtu a průřezu žil do 4 x 16 mm2</t>
  </si>
  <si>
    <t>CS ÚRS 2013 01</t>
  </si>
  <si>
    <t>633922733</t>
  </si>
  <si>
    <t>210100258</t>
  </si>
  <si>
    <t>Ukončení kabelů smršťovací záklopkou nebo páskou se zapojením bez letování počtu a průřezu žil do 5 x 1,5 až 4 mm2</t>
  </si>
  <si>
    <t>2070813753</t>
  </si>
  <si>
    <t>210280002</t>
  </si>
  <si>
    <t>Zkoušky a prohlídky elektrických rozvodů a zařízení celková prohlídka, zkoušení, měření a vyhotovení revizní zprávy pro objem montážních prací přes 100 do 500 tisíc Kč</t>
  </si>
  <si>
    <t>-1042846491</t>
  </si>
  <si>
    <t>210280712</t>
  </si>
  <si>
    <t>Zkoušky a prohlídky osvětlovacího zařízení měření intenzity osvětlení</t>
  </si>
  <si>
    <t>1911205336</t>
  </si>
  <si>
    <t>210800411</t>
  </si>
  <si>
    <t>Montáž izolovaných vodičů měděných do 1 kV bez ukončení uložených v trubkách nebo lištách zatažených plných a laněných s PVC pláštěm, bezhalogenových, ohniodolných (CY, CHAH-R(V),...) průřezu žíly 0,5 až 16 mm2</t>
  </si>
  <si>
    <t>-1428269370</t>
  </si>
  <si>
    <t>210813037</t>
  </si>
  <si>
    <t>Montáž izolovaných kabelů měděných do 1 kV bez ukončení plných a kulatých (CYKY, CHKE-R,...) uložených pevně počtu a průřezu žil 4x25 až 35 mm2</t>
  </si>
  <si>
    <t>716773543</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</si>
  <si>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</si>
  <si>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</si>
  <si>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</si>
  <si>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</si>
  <si>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</si>
  <si>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</si>
  <si>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</si>
  <si>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</si>
  <si>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</si>
  <si>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</si>
  <si>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</si>
  <si>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</si>
  <si>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</si>
  <si>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</si>
  <si>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</si>
  <si>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</si>
  <si>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</si>
  <si>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</si>
  <si>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</si>
  <si>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</si>
  <si>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</si>
  <si>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</si>
  <si>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</si>
  <si>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</si>
  <si>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</si>
  <si>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</si>
  <si>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</si>
  <si>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</si>
  <si>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</si>
  <si>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</si>
  <si>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</si>
  <si>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</si>
  <si>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</si>
  <si>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</si>
  <si>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</si>
  <si>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</si>
  <si>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</si>
  <si>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</si>
  <si>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</si>
  <si>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</si>
  <si>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</si>
  <si>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</si>
  <si>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</si>
  <si>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</si>
  <si>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</si>
  <si>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</si>
  <si>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</si>
  <si>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</si>
  <si>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</si>
  <si>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03-b2 - elektro materiál</t>
  </si>
  <si>
    <t>D1 - ROZPIS DOPLNĚNÍ ROZVADĚČE HR(RP01)</t>
  </si>
  <si>
    <t>D2 - ROZPIS ROZVADĚČE R1-PŘÍRODOPIS</t>
  </si>
  <si>
    <t xml:space="preserve">D3 - SVÍTIDLA VČETNĚ ZDROJŮ </t>
  </si>
  <si>
    <t xml:space="preserve">D4 - 2.1 ZÁSUVKY,OVLADAČE,KRABICE,MOTORY,LIŠTY </t>
  </si>
  <si>
    <t xml:space="preserve">D5 - 2.2 KABELY,VODIČE </t>
  </si>
  <si>
    <t>D1</t>
  </si>
  <si>
    <t>ROZPIS DOPLNĚNÍ ROZVADĚČE HR(RP01)</t>
  </si>
  <si>
    <t>Pol1</t>
  </si>
  <si>
    <t>ocep.rozvodnice 600x600x150 IP43/20</t>
  </si>
  <si>
    <t>ks</t>
  </si>
  <si>
    <t>Pol3</t>
  </si>
  <si>
    <t>prodloužení sběrnic</t>
  </si>
  <si>
    <t>Pol5</t>
  </si>
  <si>
    <t>pojistkový odpínač OPV 14/3+3x PV 63AaM</t>
  </si>
  <si>
    <t>Pol6</t>
  </si>
  <si>
    <t>jistič 40A/3f/C 6kA</t>
  </si>
  <si>
    <t>Pol7</t>
  </si>
  <si>
    <t>svorkovnice</t>
  </si>
  <si>
    <t>Pol8</t>
  </si>
  <si>
    <t>podružný materiál</t>
  </si>
  <si>
    <t>kpl</t>
  </si>
  <si>
    <t>Pol11</t>
  </si>
  <si>
    <t>mechanická úprava stáv.rozvaděče pro doplnění dalšího vývodu</t>
  </si>
  <si>
    <t>P</t>
  </si>
  <si>
    <t>Poznámka k položce:_x000D_
C E L K E M   D O P L N Ě N Í   R O Z V A D Ě Č E</t>
  </si>
  <si>
    <t>D2</t>
  </si>
  <si>
    <t>ROZPIS ROZVADĚČE R1-PŘÍRODOPIS</t>
  </si>
  <si>
    <t>Pol12</t>
  </si>
  <si>
    <t>plastový rozvaděč  IP43/20 48 MODULŮ NA/POD OMÍTKU</t>
  </si>
  <si>
    <t>Pol13</t>
  </si>
  <si>
    <t>vypínač 40A/3f</t>
  </si>
  <si>
    <t>Pol14</t>
  </si>
  <si>
    <t>I.+II.stupeň přep.ochrany</t>
  </si>
  <si>
    <t>Pol23</t>
  </si>
  <si>
    <t>propojovací lišty - fázový hřeben 63A - komplet</t>
  </si>
  <si>
    <t>Pol24</t>
  </si>
  <si>
    <t>svorkovnice PE</t>
  </si>
  <si>
    <t>Pol26</t>
  </si>
  <si>
    <t>svorkovnice N</t>
  </si>
  <si>
    <t>Poznámka k položce:_x000D_
M A T E R I Á L   R O Z V A D Ě Č E</t>
  </si>
  <si>
    <t>Pol27</t>
  </si>
  <si>
    <t>P O D R U Ž N Ý   M A T E R I Á L   R O Z V A D Ě Č E  15 %</t>
  </si>
  <si>
    <t>Pol28</t>
  </si>
  <si>
    <t>V Ý R O B A   R O Z V A D Ě Č E  20 %</t>
  </si>
  <si>
    <t>Poznámka k položce:_x000D_
C E L K E M   R O Z V A D Ě Č</t>
  </si>
  <si>
    <t>D3</t>
  </si>
  <si>
    <t xml:space="preserve">SVÍTIDLA VČETNĚ ZDROJŮ </t>
  </si>
  <si>
    <t>Pol31</t>
  </si>
  <si>
    <t>A-PŘISAZENÉ LED SVÍTIDLO 600x600 34W,4100lm,Ra80,UGR&lt;19,IP20</t>
  </si>
  <si>
    <t>Pol32</t>
  </si>
  <si>
    <t>B-ZAVĚŠENÉ ASYMETRICKÉ LED SVÍTIDLO 35W,4500lm,IP20 +ZÁVĚS</t>
  </si>
  <si>
    <t>Pol33</t>
  </si>
  <si>
    <t>NO –  NOUZ.SV. LED IP42 S PIKTOGRAMEM S VLASTNÍM ZÁL. ZDROJEM 1HOD.-PROVEDENÍ SE</t>
  </si>
  <si>
    <t>Pol40</t>
  </si>
  <si>
    <t>demontovaná svítidla před investorovi</t>
  </si>
  <si>
    <t>Pol42</t>
  </si>
  <si>
    <t>podružný materiál pro uchycení svítidel</t>
  </si>
  <si>
    <t>D4</t>
  </si>
  <si>
    <t xml:space="preserve">2.1 ZÁSUVKY,OVLADAČE,KRABICE,MOTORY,LIŠTY </t>
  </si>
  <si>
    <t>Pol43</t>
  </si>
  <si>
    <t>ovladač, řazení 1(vypínač), komplet , IP20</t>
  </si>
  <si>
    <t>Pol44</t>
  </si>
  <si>
    <t>ovladač, řazení 5 (sériový), komplet, IP20</t>
  </si>
  <si>
    <t>Pol49</t>
  </si>
  <si>
    <t>čtyřrámeček</t>
  </si>
  <si>
    <t>Pol50</t>
  </si>
  <si>
    <t>krabice přístrojová pod omítku KP</t>
  </si>
  <si>
    <t>Pol51</t>
  </si>
  <si>
    <t>krabice rozvodná pod omítku KR</t>
  </si>
  <si>
    <t>Pol52</t>
  </si>
  <si>
    <t>krabice rozvodná na omítku KR</t>
  </si>
  <si>
    <t>Pol53</t>
  </si>
  <si>
    <t>lišta vkladací 24x22 vč.uchycení-pro svítidla vedení na stropě</t>
  </si>
  <si>
    <t>Pol54</t>
  </si>
  <si>
    <t>kanál EKD 80x40 vč.rohů,uchycení-hl.trasa pod stropem v učebně</t>
  </si>
  <si>
    <t>Pol55</t>
  </si>
  <si>
    <t>kanál EKD 80x40 HF(bezhalogenová) vč.rohů,uchycení-hl.trasa z napoj.bodu do rozv.</t>
  </si>
  <si>
    <t>Pol56</t>
  </si>
  <si>
    <t>HOP v samostat.skříni</t>
  </si>
  <si>
    <t>D5</t>
  </si>
  <si>
    <t xml:space="preserve">2.2 KABELY,VODIČE </t>
  </si>
  <si>
    <t>Pol58</t>
  </si>
  <si>
    <t>CYKY 2Ax1,5</t>
  </si>
  <si>
    <t>Pol59</t>
  </si>
  <si>
    <t>CYKY 3Ax1,5</t>
  </si>
  <si>
    <t>Pol60</t>
  </si>
  <si>
    <t>CYKY 3Cx1,5</t>
  </si>
  <si>
    <t>Pol61</t>
  </si>
  <si>
    <t>CYKY 3Cx4</t>
  </si>
  <si>
    <t>Pol62</t>
  </si>
  <si>
    <t>CYKY 5Cx1,5</t>
  </si>
  <si>
    <t>Poznámka k položce:_x000D_
CY6</t>
  </si>
  <si>
    <t>Pol63</t>
  </si>
  <si>
    <t>CYKY 5Cx6</t>
  </si>
  <si>
    <t>Pol64</t>
  </si>
  <si>
    <t>CHKE-R 5Cx10</t>
  </si>
  <si>
    <t>Pol65</t>
  </si>
  <si>
    <t>CHKE-R 1x10</t>
  </si>
  <si>
    <t>Poznámka k položce:_x000D_
C E L K E M</t>
  </si>
  <si>
    <t>SO 03-d - AV technika + silnoproud + slaboproud</t>
  </si>
  <si>
    <t>EL - Slaboproudé, silnoproudé rozvody</t>
  </si>
  <si>
    <t xml:space="preserve">    742 - Slaboproudé rozvody + příslušenství</t>
  </si>
  <si>
    <t xml:space="preserve">    741 - Silnoproudé rozvody + příslušenství</t>
  </si>
  <si>
    <t>AVT - Koncové prvky, nábytek, stínicí technika</t>
  </si>
  <si>
    <t xml:space="preserve">    D2 - Interaktivní tabule + vizualizér</t>
  </si>
  <si>
    <t xml:space="preserve">    D3 - Pracovní stanice + vybavení učebny přírodních věd</t>
  </si>
  <si>
    <t xml:space="preserve">    D5 - Stínící technika</t>
  </si>
  <si>
    <t>742110202</t>
  </si>
  <si>
    <t>Montáž podlahových krabic montovaných do mazaniny</t>
  </si>
  <si>
    <t>554</t>
  </si>
  <si>
    <t>1448221</t>
  </si>
  <si>
    <t>Podlahová krabice pod katedru pro zakončení kabelových tras. Určená pro výšku betonové vrstvy od 57 mm do 75 mm. Krabice je uzpůsobena pro instalaci elektroinstalačních trubek.</t>
  </si>
  <si>
    <t>556</t>
  </si>
  <si>
    <t>741320135</t>
  </si>
  <si>
    <t>Montáž jističů se zapojením vodičů dvoupólových nn do 25 A ve skříni</t>
  </si>
  <si>
    <t>562</t>
  </si>
  <si>
    <t>10.061.062</t>
  </si>
  <si>
    <t>Proudový chránič s jističem 16A, rozměry 2 DIN, jmenovité napětí 230/400V, Charakteristika C, Jmenovitý reziduální proud 0,03A.</t>
  </si>
  <si>
    <t>564</t>
  </si>
  <si>
    <t>741811011</t>
  </si>
  <si>
    <t>Zkoušky a prohlídky rozvodných zařízení kontrola rozváděčů nn, (1 pole) silových, hmotnosti do 200 kg</t>
  </si>
  <si>
    <t>570</t>
  </si>
  <si>
    <t>741313004</t>
  </si>
  <si>
    <t>Montáž zásuvek domovních se zapojením vodičů bezšroubové připojení polozapuštěných nebo zapuštěných 10/16 A, provedení 2x (2P + PE) dvojnásobná šikmá</t>
  </si>
  <si>
    <t>572</t>
  </si>
  <si>
    <t>10.079.613</t>
  </si>
  <si>
    <t>Zásuvka dvojnásobná bezšroubová, s clonkami, s natočenou dutinou, bílá, 16 A</t>
  </si>
  <si>
    <t>574</t>
  </si>
  <si>
    <t>741313001</t>
  </si>
  <si>
    <t>Montáž zásuvek domovních se zapojením vodičů bezšroubové připojení polozapuštěných nebo zapuštěných 10/16 A, provedení 2P + PE</t>
  </si>
  <si>
    <t>576</t>
  </si>
  <si>
    <t>10.079.558</t>
  </si>
  <si>
    <t>Zásuvka jednonásobná bezšroubová, bílá, 16 A</t>
  </si>
  <si>
    <t>578</t>
  </si>
  <si>
    <t>10.071.783</t>
  </si>
  <si>
    <t>Rámeček 3-násobný bílý</t>
  </si>
  <si>
    <t>580</t>
  </si>
  <si>
    <t>741122016</t>
  </si>
  <si>
    <t>Montáž kabelů měděných bez ukončení uložených pod omítku plných kulatých (CYKY), počtu a průřezu žil 3x2,5 až 6 mm2</t>
  </si>
  <si>
    <t>582</t>
  </si>
  <si>
    <t>10.048.482</t>
  </si>
  <si>
    <t>Silový kabel CYKY-J 3x2,5mm2.</t>
  </si>
  <si>
    <t>584</t>
  </si>
  <si>
    <t>741120301</t>
  </si>
  <si>
    <t>Montáž vodičů izolovaných měděných bez ukončení uložených pevně plných a laněných s PVC pláštěm, bezhalogenových, ohniodolných (CY, CHAH-R(V)) průřezu žíly 0,55 až 16 mm2</t>
  </si>
  <si>
    <t>586</t>
  </si>
  <si>
    <t>10.048.422</t>
  </si>
  <si>
    <t>Zemnící kabel zelenožlutý CY 4mm2.</t>
  </si>
  <si>
    <t>588</t>
  </si>
  <si>
    <t>10.074.642</t>
  </si>
  <si>
    <t>Ohebná dvouplášťová korugovaná bezhalogenová chránička vnitřní ø 32 mm.</t>
  </si>
  <si>
    <t>590</t>
  </si>
  <si>
    <t>741110002</t>
  </si>
  <si>
    <t>Montáž trubek elektroinstalačních s nasunutím nebo našroubováním do krabic plastových tuhých, uložených pevně, vnější Ø přes 23 do 35 mm</t>
  </si>
  <si>
    <t>592</t>
  </si>
  <si>
    <t>10.074.671</t>
  </si>
  <si>
    <t>Ohebná dvouplášťová korugovaná bezhalogenová chránička vnitřní ø 41 mm.</t>
  </si>
  <si>
    <t>594</t>
  </si>
  <si>
    <t>741110003</t>
  </si>
  <si>
    <t>Montáž trubek elektroinstalačních s nasunutím nebo našroubováním do krabic plastových tuhých, uložených pevně, vnější Ø přes 35 mm</t>
  </si>
  <si>
    <t>596</t>
  </si>
  <si>
    <t>741810001</t>
  </si>
  <si>
    <t>Zkoušky a prohlídky elektrických rozvodů a zařízení celková prohlídka a vyhotovení revizní zprávy pro objem montážních prací do 100 tis. Kč</t>
  </si>
  <si>
    <t>598</t>
  </si>
  <si>
    <t>AVT</t>
  </si>
  <si>
    <t>Koncové prvky, nábytek, stínicí technika</t>
  </si>
  <si>
    <t>Stínící technika</t>
  </si>
  <si>
    <t>Látková roleta</t>
  </si>
  <si>
    <t>Látková roleta: látka blackout zatemňovací v provedení bez vodících lišt a bez kazety, ovládání motorické 230V, koncové spínače, rozměry látky 1430x2500mm. Přesný rozměr bude určen po zaměření dodavatelem. Cena včetně dopravy, instalace.</t>
  </si>
  <si>
    <t>676</t>
  </si>
  <si>
    <t>Motor 230V</t>
  </si>
  <si>
    <t>Motor 230V pro rolety s nastavitelnými koncovými spínači včetně vícenásobných relé pro ovládání motorů. Cena včetně dopravy, instalace.</t>
  </si>
  <si>
    <t>678</t>
  </si>
  <si>
    <t>680</t>
  </si>
  <si>
    <t>10.060.031</t>
  </si>
  <si>
    <t>Proudový chránič s jističem 10A, rozměry 2 DIN, jmenovité napětí 230/400V, Charakteristika B, Jmenovitý reziduální proud 0,03A.</t>
  </si>
  <si>
    <t>682</t>
  </si>
  <si>
    <t>10.048.243</t>
  </si>
  <si>
    <t>Silový kabel CYKY-J 5x1,5mm</t>
  </si>
  <si>
    <t>684</t>
  </si>
  <si>
    <t>686</t>
  </si>
  <si>
    <t>Ovládací tlačítko</t>
  </si>
  <si>
    <t>Ovládací tlačítko s ergonomií pro ovládání rolet. Cena včetně dopravy, instalace.</t>
  </si>
  <si>
    <t>688</t>
  </si>
  <si>
    <t>SO 03-VRN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</si>
  <si>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</si>
  <si>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</si>
  <si>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</si>
  <si>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</si>
  <si>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</si>
  <si>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</si>
  <si>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</si>
  <si>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</si>
  <si>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</si>
  <si>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</si>
  <si>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</si>
  <si>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</si>
  <si>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</si>
  <si>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</si>
  <si>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</si>
  <si>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</si>
  <si>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</si>
  <si>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</si>
  <si>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</si>
  <si>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</si>
  <si>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</si>
  <si>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</si>
  <si>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</si>
  <si>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</si>
  <si>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</si>
  <si>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</si>
  <si>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</si>
  <si>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</si>
  <si>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</si>
  <si>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</si>
  <si>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</si>
  <si>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</si>
  <si>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</si>
  <si>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</si>
  <si>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</si>
  <si>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</si>
  <si>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</si>
  <si>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</si>
  <si>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</si>
  <si>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</si>
  <si>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</si>
  <si>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</si>
  <si>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</si>
  <si>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</si>
  <si>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</si>
  <si>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</si>
  <si>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</si>
  <si>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</si>
  <si>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</si>
  <si>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</si>
  <si>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</si>
  <si>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</si>
  <si>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</si>
  <si>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</si>
  <si>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</si>
  <si>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</si>
  <si>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</si>
  <si>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</si>
  <si>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</si>
  <si>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</si>
  <si>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</si>
  <si>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</si>
  <si>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</si>
  <si>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</si>
  <si>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</si>
  <si>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</si>
  <si>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</si>
  <si>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</si>
  <si>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</si>
  <si>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</si>
  <si>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</si>
  <si>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</si>
  <si>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</si>
  <si>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</si>
  <si>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</si>
  <si>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</si>
  <si>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</si>
  <si>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</si>
  <si>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</si>
  <si>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</si>
  <si>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</si>
  <si>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</si>
  <si>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</si>
  <si>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</si>
  <si>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</si>
  <si>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</si>
  <si>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</si>
  <si>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</si>
  <si>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</si>
  <si>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</si>
  <si>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</si>
  <si>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</si>
  <si>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</si>
  <si>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</si>
  <si>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</si>
  <si>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</si>
  <si>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</si>
  <si>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</si>
  <si>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</si>
  <si>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</si>
  <si>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</si>
  <si>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</si>
  <si>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</si>
  <si>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</si>
  <si>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</si>
  <si>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</si>
  <si>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</si>
  <si>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</si>
  <si>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</si>
  <si>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</si>
  <si>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</si>
  <si>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</si>
  <si>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</si>
  <si>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</si>
  <si>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</si>
  <si>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</si>
  <si>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</si>
  <si>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</si>
  <si>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</si>
  <si>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</si>
  <si>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</si>
  <si>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</si>
  <si>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</si>
  <si>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</si>
  <si>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</si>
  <si>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</si>
  <si>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</si>
  <si>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</si>
  <si>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</si>
  <si>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</si>
  <si>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</si>
  <si>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</si>
  <si>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</si>
  <si>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</si>
  <si>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</si>
  <si>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</si>
  <si>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</si>
  <si>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</si>
  <si>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</si>
  <si>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</si>
  <si>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</si>
  <si>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</si>
  <si>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</si>
  <si>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</si>
  <si>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</si>
  <si>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</si>
  <si>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</si>
  <si>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</si>
  <si>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</si>
  <si>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</si>
  <si>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</si>
  <si>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</si>
  <si>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</si>
  <si>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</si>
  <si>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</si>
  <si>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</si>
  <si>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</si>
  <si>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</si>
  <si>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</si>
  <si>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</si>
  <si>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</si>
  <si>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</si>
  <si>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</si>
  <si>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</si>
  <si>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</si>
  <si>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</si>
  <si>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</si>
  <si>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</si>
  <si>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</si>
  <si>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</si>
  <si>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</si>
  <si>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</si>
  <si>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</si>
  <si>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</si>
  <si>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</si>
  <si>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</si>
  <si>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</si>
  <si>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</si>
  <si>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</si>
  <si>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</si>
  <si>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</si>
  <si>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</si>
  <si>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</si>
  <si>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</si>
  <si>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</si>
  <si>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</si>
  <si>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</si>
  <si>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</si>
  <si>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</si>
  <si>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</si>
  <si>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</si>
  <si>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</si>
  <si>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</si>
  <si>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</si>
  <si>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</si>
  <si>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</si>
  <si>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10.074.814</t>
  </si>
  <si>
    <t>Krabice přístrojová pro montáž dvojnásobných zásuvek.</t>
  </si>
  <si>
    <t>Položky doplněné navíc - počty musejí být shodné s počty zásuvek v nábytku výše</t>
  </si>
  <si>
    <t>10.042.118</t>
  </si>
  <si>
    <t>Tepelně izolační podložka do elektroinstalačních krabic pro dvojnásobné zásuvky.</t>
  </si>
  <si>
    <t>741112072</t>
  </si>
  <si>
    <t>Montáž krabic elektroinstalačních přístrojových plastových dvojitých.</t>
  </si>
  <si>
    <t xml:space="preserve">AV technika stínící technika </t>
  </si>
  <si>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</si>
  <si>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t>
    </r>
    <r>
      <rPr>
        <b/>
        <i/>
        <sz val="7"/>
        <color rgb="FF969696"/>
        <rFont val="Arial CE"/>
        <charset val="238"/>
      </rPr>
      <t xml:space="preserve"> 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</si>
  <si>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 xml:space="preserve">Celkové množství automaticky spočítáno rozpočtářským softwarem a skutečné množství suti bude doloženo dle vážních lístků a podle nich fakturováno.       </t>
    </r>
    <r>
      <rPr>
        <i/>
        <sz val="7"/>
        <color rgb="FF969696"/>
        <rFont val="Arial CE"/>
      </rPr>
      <t xml:space="preserve">                                                                                                              
</t>
    </r>
  </si>
  <si>
    <r>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t>
    </r>
    <r>
      <rPr>
        <b/>
        <i/>
        <sz val="7"/>
        <color rgb="FF969696"/>
        <rFont val="Arial CE"/>
        <charset val="238"/>
      </rPr>
      <t xml:space="preserve">Celkové množství automaticky spočítáno rozpočtářským softwarem a skutečné množství suti bude doloženo dle vážních lístků a podle nich fakturováno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</si>
</sst>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x14ac:knownFonts="1">
    <font>
      <sz val="8"/>
      <name val="Arial CE"/>
      <family val="2"/>
    </font>
    <font>
      <sz val="8"/>
      <color rgb="FFFFFFFF"/>
      <name val="Arial CE"/>
    </font>
    <font>
      <b/>
      <sz val="14"/>
      <name val="Arial CE"/>
    </font>
    <font>
      <sz val="8"/>
      <color rgb="FF3366FF"/>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10"/>
      <color rgb="FF003366"/>
      <name val="Arial CE"/>
    </font>
    <font>
      <sz val="8"/>
      <color rgb="FF960000"/>
      <name val="Arial CE"/>
    </font>
    <font>
      <b/>
      <sz val="8"/>
      <name val="Arial CE"/>
    </font>
    <font>
      <sz val="8"/>
      <color rgb="FF003366"/>
      <name val="Arial CE"/>
    </font>
    <font>
      <sz val="8"/>
      <color rgb="FF505050"/>
      <name val="Arial CE"/>
    </font>
    <font>
      <sz val="7"/>
      <color rgb="FF969696"/>
      <name val="Arial CE"/>
    </font>
    <font>
      <i/>
      <sz val="7"/>
      <color rgb="FF969696"/>
      <name val="Arial CE"/>
    </font>
    <font>
      <sz val="8"/>
      <color rgb="FFFF0000"/>
      <name val="Arial CE"/>
    </font>
    <font>
      <sz val="8"/>
      <color rgb="FF800080"/>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b/>
      <sz val="9"/>
      <name val="Arial CE"/>
      <charset val="238"/>
    </font>
    <font>
      <b/>
      <i/>
      <sz val="7"/>
      <color rgb="FF969696"/>
      <name val="Arial CE"/>
      <charset val="238"/>
    </font>
    <font>
      <sz val="9"/>
      <color indexed="81"/>
      <name val="Tahoma"/>
      <family val="2"/>
      <charset val="238"/>
    </font>
    <font>
      <b/>
      <sz val="9"/>
      <color indexed="81"/>
      <name val="Tahoma"/>
      <family val="2"/>
      <charset val="238"/>
    </font>
  </fonts>
  <fills count="6">
    <fill>
      <patternFill patternType="none"/>
    </fill>
    <fill>
      <patternFill patternType="gray125"/>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390">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2" fillId="0" borderId="0" xfId="0" applyFont="1" applyAlignment="1" applyProtection="1">
      <alignment horizontal="left" vertical="center"/>
    </xf>
    <xf numFmtId="0" fontId="3" fillId="0" borderId="0" xfId="0" applyFont="1" applyAlignment="1">
      <alignment horizontal="left" vertical="center"/>
    </xf>
    <xf numFmtId="0" fontId="4" fillId="0" borderId="0" xfId="0" applyFont="1" applyAlignment="1" applyProtection="1">
      <alignment horizontal="left" vertical="top"/>
    </xf>
    <xf numFmtId="0" fontId="6" fillId="0" borderId="0" xfId="0" applyFont="1" applyAlignment="1" applyProtection="1">
      <alignment horizontal="left" vertical="top"/>
    </xf>
    <xf numFmtId="0" fontId="4" fillId="0" borderId="0" xfId="0" applyFont="1" applyAlignment="1" applyProtection="1">
      <alignment horizontal="left" vertical="center"/>
    </xf>
    <xf numFmtId="0" fontId="5" fillId="0" borderId="0" xfId="0" applyFont="1" applyAlignment="1" applyProtection="1">
      <alignment horizontal="left" vertical="center"/>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pplyProtection="1">
      <alignment vertical="center"/>
    </xf>
    <xf numFmtId="0" fontId="4" fillId="0" borderId="0" xfId="0" applyFont="1" applyAlignment="1" applyProtection="1">
      <alignment vertical="center"/>
    </xf>
    <xf numFmtId="0" fontId="4" fillId="0" borderId="3" xfId="0" applyFont="1" applyBorder="1" applyAlignment="1">
      <alignment vertical="center"/>
    </xf>
    <xf numFmtId="0" fontId="0" fillId="2" borderId="0" xfId="0" applyFont="1" applyFill="1" applyAlignment="1" applyProtection="1">
      <alignment vertical="center"/>
    </xf>
    <xf numFmtId="0" fontId="9"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9"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5" fillId="0" borderId="0" xfId="0" applyFont="1" applyAlignment="1">
      <alignmen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6" fillId="0" borderId="3" xfId="0" applyFont="1" applyBorder="1" applyAlignment="1">
      <alignment vertical="center"/>
    </xf>
    <xf numFmtId="0" fontId="7" fillId="0" borderId="0" xfId="0" applyFont="1" applyAlignment="1" applyProtection="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2" fillId="3" borderId="8" xfId="0" applyFont="1" applyFill="1" applyBorder="1" applyAlignment="1" applyProtection="1">
      <alignment horizontal="center" vertical="center"/>
    </xf>
    <xf numFmtId="0" fontId="13" fillId="0" borderId="16" xfId="0" applyFont="1" applyBorder="1" applyAlignment="1" applyProtection="1">
      <alignment horizontal="center" vertical="center" wrapText="1"/>
    </xf>
    <xf numFmtId="0" fontId="13" fillId="0" borderId="17"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9" fillId="0" borderId="0" xfId="0" applyFont="1" applyAlignment="1">
      <alignment vertical="center"/>
    </xf>
    <xf numFmtId="0" fontId="9" fillId="0" borderId="3" xfId="0" applyFont="1" applyBorder="1" applyAlignment="1" applyProtection="1">
      <alignment vertical="center"/>
    </xf>
    <xf numFmtId="0" fontId="14" fillId="0" borderId="0" xfId="0" applyFont="1" applyAlignment="1" applyProtection="1">
      <alignment horizontal="left" vertical="center"/>
    </xf>
    <xf numFmtId="0" fontId="14" fillId="0" borderId="0" xfId="0" applyFont="1" applyAlignment="1" applyProtection="1">
      <alignment vertical="center"/>
    </xf>
    <xf numFmtId="0" fontId="9" fillId="0" borderId="0" xfId="0" applyFont="1" applyAlignment="1" applyProtection="1">
      <alignment horizontal="center" vertical="center"/>
    </xf>
    <xf numFmtId="0" fontId="9" fillId="0" borderId="3" xfId="0" applyFont="1" applyBorder="1" applyAlignment="1">
      <alignment vertical="center"/>
    </xf>
    <xf numFmtId="4" fontId="10" fillId="0" borderId="14" xfId="0" applyNumberFormat="1" applyFont="1" applyBorder="1" applyAlignment="1" applyProtection="1">
      <alignment vertical="center"/>
    </xf>
    <xf numFmtId="4" fontId="10" fillId="0" borderId="0" xfId="0" applyNumberFormat="1" applyFont="1" applyBorder="1" applyAlignment="1" applyProtection="1">
      <alignment vertical="center"/>
    </xf>
    <xf numFmtId="166" fontId="10" fillId="0" borderId="0" xfId="0" applyNumberFormat="1" applyFont="1" applyBorder="1" applyAlignment="1" applyProtection="1">
      <alignment vertical="center"/>
    </xf>
    <xf numFmtId="4" fontId="10" fillId="0" borderId="15" xfId="0" applyNumberFormat="1" applyFont="1" applyBorder="1" applyAlignment="1" applyProtection="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6" fillId="0" borderId="0" xfId="0" applyFont="1" applyAlignment="1" applyProtection="1">
      <alignment horizontal="center" vertical="center"/>
    </xf>
    <xf numFmtId="0" fontId="18"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pplyProtection="1">
      <alignment vertical="center"/>
    </xf>
    <xf numFmtId="4" fontId="21" fillId="0" borderId="20" xfId="0" applyNumberFormat="1" applyFont="1" applyBorder="1" applyAlignment="1" applyProtection="1">
      <alignment vertical="center"/>
    </xf>
    <xf numFmtId="166" fontId="21" fillId="0" borderId="20" xfId="0" applyNumberFormat="1" applyFont="1" applyBorder="1" applyAlignment="1" applyProtection="1">
      <alignment vertical="center"/>
    </xf>
    <xf numFmtId="4" fontId="21" fillId="0" borderId="21" xfId="0" applyNumberFormat="1" applyFont="1" applyBorder="1" applyAlignment="1" applyProtection="1">
      <alignment vertical="center"/>
    </xf>
    <xf numFmtId="0" fontId="0" fillId="0" borderId="1" xfId="0" applyBorder="1"/>
    <xf numFmtId="0" fontId="0" fillId="0" borderId="2" xfId="0" applyBorder="1"/>
    <xf numFmtId="0" fontId="2" fillId="0" borderId="0" xfId="0" applyFont="1" applyAlignment="1">
      <alignment horizontal="left" vertical="center"/>
    </xf>
    <xf numFmtId="0" fontId="22" fillId="0" borderId="0" xfId="0" applyFont="1" applyAlignment="1">
      <alignment horizontal="left" vertical="center"/>
    </xf>
    <xf numFmtId="0" fontId="4" fillId="0" borderId="0" xfId="0" applyFont="1" applyAlignment="1">
      <alignment horizontal="left" vertical="center"/>
    </xf>
    <xf numFmtId="0" fontId="0" fillId="0" borderId="3" xfId="0" applyBorder="1" applyAlignment="1">
      <alignment vertical="center"/>
    </xf>
    <xf numFmtId="0" fontId="5" fillId="0" borderId="0" xfId="0" applyFont="1" applyAlignment="1">
      <alignment horizontal="lef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0" fillId="0" borderId="12" xfId="0" applyFont="1" applyBorder="1" applyAlignment="1">
      <alignment vertical="center"/>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righ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horizontal="left" vertical="center" wrapText="1"/>
    </xf>
    <xf numFmtId="0" fontId="12" fillId="3" borderId="0" xfId="0" applyFont="1" applyFill="1" applyAlignment="1" applyProtection="1">
      <alignment horizontal="left" vertical="center"/>
    </xf>
    <xf numFmtId="0" fontId="0" fillId="3" borderId="0" xfId="0" applyFont="1" applyFill="1" applyAlignment="1" applyProtection="1">
      <alignment vertical="center"/>
    </xf>
    <xf numFmtId="0" fontId="12" fillId="3" borderId="0" xfId="0" applyFont="1" applyFill="1" applyAlignment="1" applyProtection="1">
      <alignment horizontal="right" vertical="center"/>
    </xf>
    <xf numFmtId="0" fontId="23" fillId="0" borderId="0" xfId="0" applyFont="1" applyAlignment="1" applyProtection="1">
      <alignment horizontal="left" vertical="center"/>
    </xf>
    <xf numFmtId="4" fontId="14" fillId="0" borderId="0" xfId="0" applyNumberFormat="1" applyFont="1" applyAlignment="1" applyProtection="1">
      <alignment vertical="center"/>
    </xf>
    <xf numFmtId="0" fontId="24" fillId="0" borderId="0" xfId="0" applyFont="1" applyAlignment="1">
      <alignment vertical="center"/>
    </xf>
    <xf numFmtId="0" fontId="24" fillId="0" borderId="3" xfId="0" applyFont="1" applyBorder="1" applyAlignment="1" applyProtection="1">
      <alignment vertical="center"/>
    </xf>
    <xf numFmtId="0" fontId="24" fillId="0" borderId="0" xfId="0" applyFont="1" applyAlignment="1" applyProtection="1">
      <alignment vertical="center"/>
    </xf>
    <xf numFmtId="0" fontId="24" fillId="0" borderId="20" xfId="0" applyFont="1" applyBorder="1" applyAlignment="1" applyProtection="1">
      <alignment horizontal="left" vertical="center"/>
    </xf>
    <xf numFmtId="0" fontId="24" fillId="0" borderId="20" xfId="0" applyFont="1" applyBorder="1" applyAlignment="1" applyProtection="1">
      <alignment vertical="center"/>
    </xf>
    <xf numFmtId="4" fontId="24" fillId="0" borderId="20" xfId="0" applyNumberFormat="1" applyFont="1" applyBorder="1" applyAlignment="1" applyProtection="1">
      <alignment vertical="center"/>
    </xf>
    <xf numFmtId="0" fontId="24" fillId="0" borderId="3" xfId="0" applyFont="1" applyBorder="1" applyAlignment="1">
      <alignment vertical="center"/>
    </xf>
    <xf numFmtId="0" fontId="25" fillId="0" borderId="0" xfId="0" applyFont="1" applyAlignment="1">
      <alignment vertical="center"/>
    </xf>
    <xf numFmtId="0" fontId="25" fillId="0" borderId="3" xfId="0" applyFont="1" applyBorder="1" applyAlignment="1" applyProtection="1">
      <alignment vertical="center"/>
    </xf>
    <xf numFmtId="0" fontId="25" fillId="0" borderId="0" xfId="0" applyFont="1" applyAlignment="1" applyProtection="1">
      <alignment vertical="center"/>
    </xf>
    <xf numFmtId="0" fontId="25" fillId="0" borderId="20" xfId="0" applyFont="1" applyBorder="1" applyAlignment="1" applyProtection="1">
      <alignment horizontal="left" vertical="center"/>
    </xf>
    <xf numFmtId="0" fontId="25" fillId="0" borderId="20" xfId="0" applyFont="1" applyBorder="1" applyAlignment="1" applyProtection="1">
      <alignment vertical="center"/>
    </xf>
    <xf numFmtId="4" fontId="25" fillId="0" borderId="20" xfId="0" applyNumberFormat="1" applyFont="1" applyBorder="1" applyAlignment="1" applyProtection="1">
      <alignment vertical="center"/>
    </xf>
    <xf numFmtId="0" fontId="25"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2" fillId="3" borderId="16" xfId="0" applyFont="1" applyFill="1" applyBorder="1" applyAlignment="1" applyProtection="1">
      <alignment horizontal="center" vertical="center" wrapText="1"/>
    </xf>
    <xf numFmtId="0" fontId="12" fillId="3" borderId="17" xfId="0" applyFont="1" applyFill="1" applyBorder="1" applyAlignment="1" applyProtection="1">
      <alignment horizontal="center" vertical="center" wrapText="1"/>
    </xf>
    <xf numFmtId="0" fontId="12" fillId="3"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applyProtection="1"/>
    <xf numFmtId="0" fontId="0" fillId="0" borderId="12" xfId="0" applyBorder="1" applyAlignment="1" applyProtection="1">
      <alignment vertical="center"/>
    </xf>
    <xf numFmtId="166" fontId="26" fillId="0" borderId="12" xfId="0" applyNumberFormat="1" applyFont="1" applyBorder="1" applyAlignment="1" applyProtection="1"/>
    <xf numFmtId="166" fontId="26" fillId="0" borderId="13" xfId="0" applyNumberFormat="1" applyFont="1" applyBorder="1" applyAlignment="1" applyProtection="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applyProtection="1"/>
    <xf numFmtId="0" fontId="28" fillId="0" borderId="0" xfId="0" applyFont="1" applyAlignment="1" applyProtection="1"/>
    <xf numFmtId="0" fontId="28" fillId="0" borderId="0" xfId="0" applyFont="1" applyAlignment="1" applyProtection="1">
      <alignment horizontal="left"/>
    </xf>
    <xf numFmtId="0" fontId="24" fillId="0" borderId="0" xfId="0" applyFont="1" applyAlignment="1" applyProtection="1">
      <alignment horizontal="left"/>
    </xf>
    <xf numFmtId="4" fontId="24" fillId="0" borderId="0" xfId="0" applyNumberFormat="1" applyFont="1" applyAlignment="1" applyProtection="1"/>
    <xf numFmtId="0" fontId="28" fillId="0" borderId="3" xfId="0" applyFont="1" applyBorder="1" applyAlignment="1"/>
    <xf numFmtId="0" fontId="28" fillId="0" borderId="14" xfId="0" applyFont="1" applyBorder="1" applyAlignment="1" applyProtection="1"/>
    <xf numFmtId="0" fontId="28" fillId="0" borderId="0" xfId="0" applyFont="1" applyBorder="1" applyAlignment="1" applyProtection="1"/>
    <xf numFmtId="166" fontId="28" fillId="0" borderId="0" xfId="0" applyNumberFormat="1" applyFont="1" applyBorder="1" applyAlignment="1" applyProtection="1"/>
    <xf numFmtId="166" fontId="28" fillId="0" borderId="15" xfId="0" applyNumberFormat="1" applyFont="1" applyBorder="1" applyAlignment="1" applyProtection="1"/>
    <xf numFmtId="0" fontId="28" fillId="0" borderId="0" xfId="0" applyFont="1" applyAlignment="1">
      <alignment horizontal="left"/>
    </xf>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pplyProtection="1">
      <alignment horizontal="left"/>
    </xf>
    <xf numFmtId="4" fontId="25" fillId="0" borderId="0" xfId="0" applyNumberFormat="1" applyFont="1" applyAlignment="1" applyProtection="1"/>
    <xf numFmtId="0" fontId="12" fillId="0" borderId="22" xfId="0" applyFont="1" applyBorder="1" applyAlignment="1" applyProtection="1">
      <alignment horizontal="center" vertical="center"/>
    </xf>
    <xf numFmtId="49" fontId="12" fillId="0" borderId="22" xfId="0" applyNumberFormat="1" applyFont="1" applyBorder="1" applyAlignment="1" applyProtection="1">
      <alignment horizontal="left" vertical="center" wrapText="1"/>
    </xf>
    <xf numFmtId="0" fontId="12" fillId="0" borderId="22" xfId="0" applyFont="1" applyBorder="1" applyAlignment="1" applyProtection="1">
      <alignment horizontal="left" vertical="center" wrapText="1"/>
    </xf>
    <xf numFmtId="0" fontId="12" fillId="0" borderId="22" xfId="0" applyFont="1" applyBorder="1" applyAlignment="1" applyProtection="1">
      <alignment horizontal="center" vertical="center" wrapText="1"/>
    </xf>
    <xf numFmtId="167" fontId="12" fillId="0" borderId="22" xfId="0" applyNumberFormat="1" applyFont="1" applyBorder="1" applyAlignment="1" applyProtection="1">
      <alignment vertical="center"/>
    </xf>
    <xf numFmtId="4" fontId="12" fillId="0" borderId="22" xfId="0" applyNumberFormat="1" applyFont="1" applyBorder="1" applyAlignment="1" applyProtection="1">
      <alignment vertical="center"/>
    </xf>
    <xf numFmtId="0" fontId="13" fillId="0" borderId="14" xfId="0" applyFont="1" applyBorder="1" applyAlignment="1" applyProtection="1">
      <alignment horizontal="left" vertical="center"/>
    </xf>
    <xf numFmtId="0" fontId="13" fillId="0" borderId="0" xfId="0" applyFont="1" applyBorder="1" applyAlignment="1" applyProtection="1">
      <alignment horizontal="center" vertical="center"/>
    </xf>
    <xf numFmtId="166" fontId="13" fillId="0" borderId="0" xfId="0" applyNumberFormat="1" applyFont="1" applyBorder="1" applyAlignment="1" applyProtection="1">
      <alignment vertical="center"/>
    </xf>
    <xf numFmtId="166" fontId="13" fillId="0" borderId="15" xfId="0" applyNumberFormat="1" applyFont="1" applyBorder="1" applyAlignment="1" applyProtection="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vertical="center"/>
    </xf>
    <xf numFmtId="0" fontId="29" fillId="0" borderId="3" xfId="0" applyFont="1" applyBorder="1" applyAlignment="1" applyProtection="1">
      <alignment vertical="center"/>
    </xf>
    <xf numFmtId="0" fontId="29" fillId="0" borderId="0" xfId="0" applyFont="1" applyAlignment="1" applyProtection="1">
      <alignment vertical="center"/>
    </xf>
    <xf numFmtId="0" fontId="30" fillId="0" borderId="0" xfId="0" applyFont="1" applyAlignment="1" applyProtection="1">
      <alignment horizontal="left" vertical="center"/>
    </xf>
    <xf numFmtId="0" fontId="29" fillId="0" borderId="0" xfId="0" applyFont="1" applyAlignment="1" applyProtection="1">
      <alignment horizontal="left" vertical="center"/>
    </xf>
    <xf numFmtId="0" fontId="29" fillId="0" borderId="0" xfId="0" applyFont="1" applyAlignment="1" applyProtection="1">
      <alignment horizontal="left" vertical="center" wrapText="1"/>
    </xf>
    <xf numFmtId="167" fontId="29" fillId="0" borderId="0" xfId="0" applyNumberFormat="1" applyFont="1" applyAlignment="1" applyProtection="1">
      <alignment vertical="center"/>
    </xf>
    <xf numFmtId="0" fontId="29" fillId="0" borderId="3" xfId="0" applyFont="1" applyBorder="1" applyAlignment="1">
      <alignment vertical="center"/>
    </xf>
    <xf numFmtId="0" fontId="29" fillId="0" borderId="14" xfId="0" applyFont="1" applyBorder="1" applyAlignment="1" applyProtection="1">
      <alignment vertical="center"/>
    </xf>
    <xf numFmtId="0" fontId="29" fillId="0" borderId="0" xfId="0" applyFont="1" applyBorder="1" applyAlignment="1" applyProtection="1">
      <alignment vertical="center"/>
    </xf>
    <xf numFmtId="0" fontId="29" fillId="0" borderId="15" xfId="0" applyFont="1" applyBorder="1" applyAlignment="1" applyProtection="1">
      <alignment vertical="center"/>
    </xf>
    <xf numFmtId="0" fontId="29" fillId="0" borderId="0" xfId="0" applyFont="1" applyAlignment="1">
      <alignment horizontal="left" vertical="center"/>
    </xf>
    <xf numFmtId="0" fontId="31"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2" fillId="0" borderId="0" xfId="0" applyFont="1" applyAlignment="1">
      <alignment vertical="center"/>
    </xf>
    <xf numFmtId="0" fontId="32" fillId="0" borderId="3" xfId="0" applyFont="1" applyBorder="1" applyAlignment="1" applyProtection="1">
      <alignment vertical="center"/>
    </xf>
    <xf numFmtId="0" fontId="32" fillId="0" borderId="0" xfId="0" applyFont="1" applyAlignment="1" applyProtection="1">
      <alignmen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167" fontId="32" fillId="0" borderId="0" xfId="0" applyNumberFormat="1" applyFont="1" applyAlignment="1" applyProtection="1">
      <alignment vertical="center"/>
    </xf>
    <xf numFmtId="0" fontId="32" fillId="0" borderId="3" xfId="0" applyFont="1" applyBorder="1" applyAlignment="1">
      <alignment vertical="center"/>
    </xf>
    <xf numFmtId="0" fontId="32" fillId="0" borderId="14" xfId="0" applyFont="1" applyBorder="1" applyAlignment="1" applyProtection="1">
      <alignment vertical="center"/>
    </xf>
    <xf numFmtId="0" fontId="32" fillId="0" borderId="0" xfId="0" applyFont="1" applyBorder="1" applyAlignment="1" applyProtection="1">
      <alignment vertical="center"/>
    </xf>
    <xf numFmtId="0" fontId="32" fillId="0" borderId="15" xfId="0" applyFont="1" applyBorder="1" applyAlignment="1" applyProtection="1">
      <alignment vertical="center"/>
    </xf>
    <xf numFmtId="0" fontId="32" fillId="0" borderId="0" xfId="0" applyFont="1" applyAlignment="1">
      <alignment horizontal="left" vertical="center"/>
    </xf>
    <xf numFmtId="0" fontId="33" fillId="0" borderId="0" xfId="0" applyFont="1" applyAlignment="1">
      <alignment vertical="center"/>
    </xf>
    <xf numFmtId="0" fontId="33" fillId="0" borderId="3" xfId="0" applyFont="1" applyBorder="1" applyAlignment="1" applyProtection="1">
      <alignment vertical="center"/>
    </xf>
    <xf numFmtId="0" fontId="33" fillId="0" borderId="0" xfId="0" applyFont="1" applyAlignment="1" applyProtection="1">
      <alignmen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0" fontId="33" fillId="0" borderId="3" xfId="0" applyFont="1" applyBorder="1" applyAlignment="1">
      <alignment vertical="center"/>
    </xf>
    <xf numFmtId="0" fontId="33" fillId="0" borderId="14" xfId="0" applyFont="1" applyBorder="1" applyAlignment="1" applyProtection="1">
      <alignment vertical="center"/>
    </xf>
    <xf numFmtId="0" fontId="33" fillId="0" borderId="0" xfId="0" applyFont="1" applyBorder="1" applyAlignment="1" applyProtection="1">
      <alignment vertical="center"/>
    </xf>
    <xf numFmtId="0" fontId="33" fillId="0" borderId="15" xfId="0" applyFont="1" applyBorder="1" applyAlignment="1" applyProtection="1">
      <alignment vertical="center"/>
    </xf>
    <xf numFmtId="0" fontId="33"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0" borderId="14" xfId="0" applyFont="1" applyBorder="1" applyAlignment="1" applyProtection="1">
      <alignment horizontal="left" vertical="center"/>
    </xf>
    <xf numFmtId="0" fontId="34" fillId="0" borderId="0" xfId="0" applyFont="1" applyBorder="1" applyAlignment="1" applyProtection="1">
      <alignment horizontal="center" vertical="center"/>
    </xf>
    <xf numFmtId="0" fontId="13" fillId="0" borderId="19" xfId="0" applyFont="1" applyBorder="1" applyAlignment="1" applyProtection="1">
      <alignment horizontal="left" vertical="center"/>
    </xf>
    <xf numFmtId="0" fontId="13" fillId="0" borderId="20" xfId="0" applyFont="1" applyBorder="1" applyAlignment="1" applyProtection="1">
      <alignment horizontal="center" vertical="center"/>
    </xf>
    <xf numFmtId="166" fontId="13" fillId="0" borderId="20" xfId="0" applyNumberFormat="1" applyFont="1" applyBorder="1" applyAlignment="1" applyProtection="1">
      <alignment vertical="center"/>
    </xf>
    <xf numFmtId="166" fontId="13"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0" fillId="0" borderId="0" xfId="0"/>
    <xf numFmtId="0" fontId="12" fillId="4" borderId="22" xfId="0" applyFont="1" applyFill="1" applyBorder="1" applyAlignment="1" applyProtection="1">
      <alignment horizontal="center" vertical="center"/>
    </xf>
    <xf numFmtId="49" fontId="12" fillId="4" borderId="22" xfId="0" applyNumberFormat="1" applyFont="1" applyFill="1" applyBorder="1" applyAlignment="1" applyProtection="1">
      <alignment horizontal="left" vertical="center" wrapText="1"/>
    </xf>
    <xf numFmtId="0" fontId="12" fillId="4" borderId="22" xfId="0" applyFont="1" applyFill="1" applyBorder="1" applyAlignment="1" applyProtection="1">
      <alignment horizontal="left" vertical="center" wrapText="1"/>
    </xf>
    <xf numFmtId="0" fontId="12" fillId="4" borderId="22" xfId="0" applyFont="1" applyFill="1" applyBorder="1" applyAlignment="1" applyProtection="1">
      <alignment horizontal="center" vertical="center" wrapText="1"/>
    </xf>
    <xf numFmtId="167" fontId="12" fillId="4" borderId="22" xfId="0" applyNumberFormat="1" applyFont="1" applyFill="1" applyBorder="1" applyAlignment="1" applyProtection="1">
      <alignment vertical="center"/>
    </xf>
    <xf numFmtId="4" fontId="12" fillId="4" borderId="22" xfId="0" applyNumberFormat="1" applyFont="1" applyFill="1" applyBorder="1" applyAlignment="1" applyProtection="1">
      <alignment vertical="center"/>
    </xf>
    <xf numFmtId="0" fontId="12" fillId="4" borderId="22" xfId="0" applyFont="1" applyFill="1" applyBorder="1" applyAlignment="1" applyProtection="1">
      <alignment horizontal="center" vertical="center"/>
      <protection locked="0"/>
    </xf>
    <xf numFmtId="49" fontId="12" fillId="4" borderId="22" xfId="0" applyNumberFormat="1" applyFont="1" applyFill="1" applyBorder="1" applyAlignment="1" applyProtection="1">
      <alignment horizontal="left" vertical="center" wrapText="1"/>
      <protection locked="0"/>
    </xf>
    <xf numFmtId="0" fontId="12" fillId="4" borderId="22" xfId="0" applyFont="1" applyFill="1" applyBorder="1" applyAlignment="1" applyProtection="1">
      <alignment horizontal="left" vertical="center" wrapText="1"/>
      <protection locked="0"/>
    </xf>
    <xf numFmtId="0" fontId="12" fillId="4" borderId="22" xfId="0" applyFont="1" applyFill="1" applyBorder="1" applyAlignment="1" applyProtection="1">
      <alignment horizontal="center" vertical="center" wrapText="1"/>
      <protection locked="0"/>
    </xf>
    <xf numFmtId="167" fontId="12" fillId="4" borderId="22" xfId="0" applyNumberFormat="1" applyFont="1" applyFill="1" applyBorder="1" applyAlignment="1" applyProtection="1">
      <alignment vertical="center"/>
      <protection locked="0"/>
    </xf>
    <xf numFmtId="4" fontId="12" fillId="4" borderId="22" xfId="0" applyNumberFormat="1" applyFont="1" applyFill="1" applyBorder="1" applyAlignment="1" applyProtection="1">
      <alignment vertical="center"/>
      <protection locked="0"/>
    </xf>
    <xf numFmtId="0" fontId="34" fillId="4" borderId="22" xfId="0" applyFont="1" applyFill="1" applyBorder="1" applyAlignment="1" applyProtection="1">
      <alignment horizontal="center" vertical="center"/>
    </xf>
    <xf numFmtId="49" fontId="34" fillId="4" borderId="22" xfId="0" applyNumberFormat="1" applyFont="1" applyFill="1" applyBorder="1" applyAlignment="1" applyProtection="1">
      <alignment horizontal="left" vertical="center" wrapText="1"/>
    </xf>
    <xf numFmtId="0" fontId="34" fillId="4" borderId="22" xfId="0" applyFont="1" applyFill="1" applyBorder="1" applyAlignment="1" applyProtection="1">
      <alignment horizontal="left" vertical="center" wrapText="1"/>
    </xf>
    <xf numFmtId="0" fontId="34" fillId="4" borderId="22" xfId="0" applyFont="1" applyFill="1" applyBorder="1" applyAlignment="1" applyProtection="1">
      <alignment horizontal="center" vertical="center" wrapText="1"/>
    </xf>
    <xf numFmtId="167" fontId="34" fillId="4" borderId="22" xfId="0" applyNumberFormat="1" applyFont="1" applyFill="1" applyBorder="1" applyAlignment="1" applyProtection="1">
      <alignment vertical="center"/>
    </xf>
    <xf numFmtId="4" fontId="34" fillId="4" borderId="22" xfId="0" applyNumberFormat="1" applyFont="1" applyFill="1" applyBorder="1" applyAlignment="1" applyProtection="1">
      <alignment vertical="center"/>
    </xf>
    <xf numFmtId="0" fontId="44" fillId="4" borderId="22" xfId="0" applyFont="1" applyFill="1" applyBorder="1" applyAlignment="1" applyProtection="1">
      <alignment horizontal="center" vertical="center"/>
      <protection locked="0"/>
    </xf>
    <xf numFmtId="49" fontId="44" fillId="4" borderId="22" xfId="0" applyNumberFormat="1" applyFont="1" applyFill="1" applyBorder="1" applyAlignment="1" applyProtection="1">
      <alignment horizontal="left" vertical="center" wrapText="1"/>
      <protection locked="0"/>
    </xf>
    <xf numFmtId="0" fontId="44" fillId="4" borderId="22" xfId="0" applyFont="1" applyFill="1" applyBorder="1" applyAlignment="1" applyProtection="1">
      <alignment horizontal="left" vertical="center" wrapText="1"/>
      <protection locked="0"/>
    </xf>
    <xf numFmtId="0" fontId="44" fillId="4" borderId="22" xfId="0" applyFont="1" applyFill="1" applyBorder="1" applyAlignment="1" applyProtection="1">
      <alignment horizontal="center" vertical="center" wrapText="1"/>
      <protection locked="0"/>
    </xf>
    <xf numFmtId="167" fontId="44" fillId="4" borderId="22" xfId="0" applyNumberFormat="1" applyFont="1" applyFill="1" applyBorder="1" applyAlignment="1" applyProtection="1">
      <alignment vertical="center"/>
      <protection locked="0"/>
    </xf>
    <xf numFmtId="4" fontId="44" fillId="4" borderId="22" xfId="0" applyNumberFormat="1" applyFont="1" applyFill="1" applyBorder="1" applyAlignment="1" applyProtection="1">
      <alignment vertical="center"/>
      <protection locked="0"/>
    </xf>
    <xf numFmtId="49" fontId="45" fillId="0" borderId="22" xfId="0" applyNumberFormat="1" applyFont="1" applyBorder="1" applyAlignment="1" applyProtection="1">
      <alignment horizontal="left" vertical="center" wrapText="1"/>
    </xf>
    <xf numFmtId="0" fontId="19" fillId="0" borderId="0" xfId="0" applyFont="1" applyAlignment="1" applyProtection="1">
      <alignment horizontal="left" vertical="center" wrapText="1"/>
    </xf>
    <xf numFmtId="4" fontId="20" fillId="0" borderId="0" xfId="0" applyNumberFormat="1" applyFont="1" applyAlignment="1" applyProtection="1">
      <alignment vertical="center"/>
    </xf>
    <xf numFmtId="0" fontId="20" fillId="0" borderId="0" xfId="0" applyFont="1" applyAlignment="1" applyProtection="1">
      <alignment vertical="center"/>
    </xf>
    <xf numFmtId="4" fontId="14" fillId="0" borderId="0" xfId="0" applyNumberFormat="1" applyFont="1" applyAlignment="1" applyProtection="1">
      <alignment horizontal="right" vertical="center"/>
    </xf>
    <xf numFmtId="4" fontId="14" fillId="0" borderId="0" xfId="0" applyNumberFormat="1" applyFont="1" applyAlignment="1" applyProtection="1">
      <alignment vertical="center"/>
    </xf>
    <xf numFmtId="165" fontId="5" fillId="0" borderId="0" xfId="0" applyNumberFormat="1" applyFont="1" applyAlignment="1" applyProtection="1">
      <alignment horizontal="left" vertical="center"/>
    </xf>
    <xf numFmtId="0" fontId="5" fillId="0" borderId="0" xfId="0" applyFont="1" applyAlignment="1" applyProtection="1">
      <alignment vertical="center" wrapText="1"/>
    </xf>
    <xf numFmtId="0" fontId="5" fillId="0" borderId="0" xfId="0" applyFont="1" applyAlignment="1" applyProtection="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1" fillId="0" borderId="14" xfId="0" applyFont="1" applyBorder="1" applyAlignment="1" applyProtection="1">
      <alignment horizontal="left" vertical="center"/>
    </xf>
    <xf numFmtId="0" fontId="11" fillId="0" borderId="0" xfId="0" applyFont="1" applyBorder="1" applyAlignment="1" applyProtection="1">
      <alignment horizontal="left" vertical="center"/>
    </xf>
    <xf numFmtId="0" fontId="12" fillId="3" borderId="6" xfId="0" applyFont="1" applyFill="1" applyBorder="1" applyAlignment="1" applyProtection="1">
      <alignment horizontal="center" vertical="center"/>
    </xf>
    <xf numFmtId="0" fontId="12" fillId="3" borderId="7" xfId="0" applyFont="1" applyFill="1" applyBorder="1" applyAlignment="1" applyProtection="1">
      <alignment horizontal="left" vertical="center"/>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right" vertical="center"/>
    </xf>
    <xf numFmtId="0" fontId="6" fillId="0" borderId="0" xfId="0" applyFont="1" applyAlignment="1" applyProtection="1">
      <alignment horizontal="left" vertical="center" wrapText="1"/>
    </xf>
    <xf numFmtId="0" fontId="6" fillId="0" borderId="0" xfId="0" applyFont="1" applyAlignment="1" applyProtection="1">
      <alignment vertical="center"/>
    </xf>
    <xf numFmtId="164" fontId="4" fillId="0" borderId="0" xfId="0" applyNumberFormat="1" applyFont="1" applyAlignment="1" applyProtection="1">
      <alignment horizontal="left" vertical="center"/>
    </xf>
    <xf numFmtId="0" fontId="4" fillId="0" borderId="0" xfId="0" applyFont="1" applyAlignment="1" applyProtection="1">
      <alignment vertical="center"/>
    </xf>
    <xf numFmtId="4" fontId="8" fillId="0" borderId="0" xfId="0" applyNumberFormat="1" applyFont="1" applyAlignment="1" applyProtection="1">
      <alignment vertical="center"/>
    </xf>
    <xf numFmtId="0" fontId="9"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9"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4" fillId="0" borderId="0" xfId="0" applyFont="1" applyAlignment="1" applyProtection="1">
      <alignment horizontal="right" vertical="center"/>
    </xf>
    <xf numFmtId="0" fontId="0" fillId="0" borderId="0" xfId="0"/>
    <xf numFmtId="0" fontId="5" fillId="0" borderId="0" xfId="0" applyFont="1" applyAlignment="1" applyProtection="1">
      <alignment horizontal="left" vertical="center"/>
    </xf>
    <xf numFmtId="0" fontId="0" fillId="0" borderId="0" xfId="0" applyProtection="1"/>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4" fontId="7" fillId="0" borderId="5" xfId="0" applyNumberFormat="1" applyFont="1" applyBorder="1" applyAlignment="1" applyProtection="1">
      <alignment vertical="center"/>
    </xf>
    <xf numFmtId="0" fontId="0" fillId="0" borderId="5" xfId="0" applyFont="1" applyBorder="1" applyAlignment="1" applyProtection="1">
      <alignment vertical="center"/>
    </xf>
    <xf numFmtId="0" fontId="0" fillId="0" borderId="0" xfId="0" applyFont="1" applyAlignment="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6" fillId="0" borderId="0" xfId="0" applyFont="1" applyAlignment="1">
      <alignment horizontal="left" vertical="center" wrapText="1"/>
    </xf>
    <xf numFmtId="0" fontId="0"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39" fillId="0" borderId="0" xfId="0" applyFont="1" applyBorder="1" applyAlignment="1">
      <alignment horizontal="left" vertical="top"/>
    </xf>
    <xf numFmtId="0" fontId="37" fillId="0" borderId="0" xfId="0" applyFont="1" applyBorder="1" applyAlignment="1">
      <alignment horizontal="center" vertical="center" wrapText="1"/>
    </xf>
    <xf numFmtId="0" fontId="38" fillId="0" borderId="28" xfId="0" applyFont="1" applyBorder="1" applyAlignment="1">
      <alignment horizontal="left"/>
    </xf>
    <xf numFmtId="0" fontId="39" fillId="0" borderId="0" xfId="0" applyFont="1" applyBorder="1" applyAlignment="1">
      <alignment horizontal="left" vertical="center"/>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center" wrapText="1"/>
    </xf>
    <xf numFmtId="0" fontId="38" fillId="0" borderId="28" xfId="0" applyFont="1" applyBorder="1" applyAlignment="1">
      <alignment horizontal="left" wrapText="1"/>
    </xf>
    <xf numFmtId="0" fontId="12" fillId="5" borderId="32" xfId="0" applyFont="1" applyFill="1" applyBorder="1" applyAlignment="1" applyProtection="1">
      <alignment horizontal="left" vertical="center" wrapText="1"/>
    </xf>
    <xf numFmtId="0" fontId="31" fillId="0" borderId="31" xfId="0" applyFont="1" applyBorder="1" applyAlignment="1" applyProtection="1">
      <alignment vertical="center" wrapText="1"/>
    </xf>
    <xf numFmtId="0" fontId="12" fillId="5" borderId="33" xfId="0" applyFont="1" applyFill="1" applyBorder="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5634CFD9-B30A-4BDF-B32C-0FF8D66B7801}"/>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7356ADD4-5ED8-4E2F-AF51-147C7DF13EB0}"/>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9F2AC3DD-4576-4100-8F49-9D77ED7F5089}"/>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6AF1C47-6459-4C8E-837D-8DAB5D49D75A}"/>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FB679766-DA4D-448D-86BA-7979D7ECD3FC}"/>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1291FE84-32BD-4944-9AED-871255D52E48}"/>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Odbor%20rozvoje%20a%20investic/Sd&#237;len&#233;%20dokumentyORaIM/VE&#344;EJN&#201;%20ZAK&#193;ZKY/VZ-IROP-92-ODBORN&#201;%20U&#268;EBNY-Z&#352;/IROP-V92-polo&#382;kov&#233;%20rozpo&#269;ty/2020-09B-3%20-%20INFRASTRUKTURA%20Z&#352;%20CHOMUTOV%20-%20u&#269;ebna%20p&#345;&#237;.v&#283;dy%20-Z&#352;%20Beethovenova,%20Chomutov.xlsx?110A6753" TargetMode="External"/><Relationship Id="rId1" Type="http://schemas.openxmlformats.org/officeDocument/2006/relationships/externalLinkPath" Target="file:///\\110A6753\2020-09B-3%20-%20INFRASTRUKTURA%20Z&#352;%20CHOMUTOV%20-%20u&#269;ebna%20p&#345;&#237;.v&#283;dy%20-Z&#352;%20Beethovenova,%20Chomuto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3-a - stavební část"/>
      <sheetName val="SO 03-b1 - elektroinstalace"/>
      <sheetName val="SO 03-b2 - elektro materiál"/>
      <sheetName val="SO 03-c - strukturovaná k..."/>
      <sheetName val="SO 03-d - AV technika + s..."/>
      <sheetName val="SO 03-f - nábytek"/>
      <sheetName val="SO 03-VRN - VRN"/>
      <sheetName val="Pokyny pro vyplnění"/>
    </sheetNames>
    <sheetDataSet>
      <sheetData sheetId="0">
        <row r="6">
          <cell r="K6" t="str">
            <v>INFRASTRUKTURA ZŠ CHOMUTOV - učebna pří.vědy -ZŠ Beethovenova, Chomutov</v>
          </cell>
        </row>
        <row r="8">
          <cell r="AN8" t="str">
            <v>2. 3. 2020</v>
          </cell>
        </row>
        <row r="10">
          <cell r="AN10" t="str">
            <v>00261891</v>
          </cell>
        </row>
        <row r="11">
          <cell r="E11" t="str">
            <v>Statutární město Chomutov</v>
          </cell>
          <cell r="AN11" t="str">
            <v/>
          </cell>
        </row>
        <row r="13">
          <cell r="AN13" t="str">
            <v/>
          </cell>
        </row>
        <row r="14">
          <cell r="E14" t="str">
            <v xml:space="preserve"> </v>
          </cell>
          <cell r="AN14" t="str">
            <v/>
          </cell>
        </row>
        <row r="16">
          <cell r="AN16" t="str">
            <v/>
          </cell>
        </row>
        <row r="17">
          <cell r="E17" t="str">
            <v>KAP ATELIER s.r.o.</v>
          </cell>
          <cell r="AN17" t="str">
            <v/>
          </cell>
        </row>
        <row r="19">
          <cell r="AN19" t="str">
            <v>75900513</v>
          </cell>
        </row>
        <row r="20">
          <cell r="E20" t="str">
            <v>ing. Kateřina Tumpachová</v>
          </cell>
          <cell r="AN20" t="str">
            <v/>
          </cell>
        </row>
      </sheetData>
      <sheetData sheetId="1">
        <row r="30">
          <cell r="J30">
            <v>557506.85</v>
          </cell>
        </row>
        <row r="33">
          <cell r="F33">
            <v>557506.85</v>
          </cell>
          <cell r="J33">
            <v>117076.44</v>
          </cell>
        </row>
        <row r="34">
          <cell r="F34">
            <v>0</v>
          </cell>
          <cell r="J34">
            <v>0</v>
          </cell>
        </row>
        <row r="35">
          <cell r="F35">
            <v>0</v>
          </cell>
          <cell r="J35">
            <v>0</v>
          </cell>
        </row>
        <row r="36">
          <cell r="F36">
            <v>0</v>
          </cell>
          <cell r="J36">
            <v>0</v>
          </cell>
        </row>
        <row r="37">
          <cell r="F37">
            <v>0</v>
          </cell>
        </row>
        <row r="97">
          <cell r="P97">
            <v>652.20788400000004</v>
          </cell>
        </row>
      </sheetData>
      <sheetData sheetId="2">
        <row r="30">
          <cell r="J30">
            <v>92324.56</v>
          </cell>
        </row>
        <row r="33">
          <cell r="F33">
            <v>92324.56</v>
          </cell>
          <cell r="J33">
            <v>19388.16</v>
          </cell>
        </row>
        <row r="34">
          <cell r="F34">
            <v>0</v>
          </cell>
          <cell r="J34">
            <v>0</v>
          </cell>
        </row>
        <row r="35">
          <cell r="F35">
            <v>0</v>
          </cell>
          <cell r="J35">
            <v>0</v>
          </cell>
        </row>
        <row r="36">
          <cell r="F36">
            <v>0</v>
          </cell>
          <cell r="J36">
            <v>0</v>
          </cell>
        </row>
        <row r="37">
          <cell r="F37">
            <v>0</v>
          </cell>
        </row>
        <row r="89">
          <cell r="P89">
            <v>207.83199999999999</v>
          </cell>
        </row>
      </sheetData>
      <sheetData sheetId="3">
        <row r="30">
          <cell r="J30">
            <v>125544.6</v>
          </cell>
        </row>
        <row r="33">
          <cell r="F33">
            <v>125544.6</v>
          </cell>
          <cell r="J33">
            <v>26364.37</v>
          </cell>
        </row>
        <row r="34">
          <cell r="F34">
            <v>0</v>
          </cell>
          <cell r="J34">
            <v>0</v>
          </cell>
        </row>
        <row r="35">
          <cell r="F35">
            <v>0</v>
          </cell>
          <cell r="J35">
            <v>0</v>
          </cell>
        </row>
        <row r="36">
          <cell r="F36">
            <v>0</v>
          </cell>
          <cell r="J36">
            <v>0</v>
          </cell>
        </row>
        <row r="37">
          <cell r="F37">
            <v>0</v>
          </cell>
        </row>
        <row r="84">
          <cell r="P84">
            <v>0</v>
          </cell>
        </row>
      </sheetData>
      <sheetData sheetId="4"/>
      <sheetData sheetId="5">
        <row r="30">
          <cell r="J30">
            <v>623708.88</v>
          </cell>
        </row>
        <row r="33">
          <cell r="F33">
            <v>623708.88</v>
          </cell>
          <cell r="J33">
            <v>130978.86</v>
          </cell>
        </row>
        <row r="34">
          <cell r="F34">
            <v>0</v>
          </cell>
          <cell r="J34">
            <v>0</v>
          </cell>
        </row>
        <row r="35">
          <cell r="F35">
            <v>0</v>
          </cell>
          <cell r="J35">
            <v>0</v>
          </cell>
        </row>
        <row r="36">
          <cell r="F36">
            <v>0</v>
          </cell>
          <cell r="J36">
            <v>0</v>
          </cell>
        </row>
        <row r="37">
          <cell r="F37">
            <v>0</v>
          </cell>
        </row>
        <row r="86">
          <cell r="P86">
            <v>50.14</v>
          </cell>
        </row>
      </sheetData>
      <sheetData sheetId="6"/>
      <sheetData sheetId="7">
        <row r="30">
          <cell r="J30">
            <v>35000</v>
          </cell>
        </row>
        <row r="33">
          <cell r="F33">
            <v>35000</v>
          </cell>
          <cell r="J33">
            <v>7350</v>
          </cell>
        </row>
        <row r="34">
          <cell r="F34">
            <v>0</v>
          </cell>
          <cell r="J34">
            <v>0</v>
          </cell>
        </row>
        <row r="35">
          <cell r="F35">
            <v>0</v>
          </cell>
          <cell r="J35">
            <v>0</v>
          </cell>
        </row>
        <row r="36">
          <cell r="F36">
            <v>0</v>
          </cell>
          <cell r="J36">
            <v>0</v>
          </cell>
        </row>
        <row r="37">
          <cell r="F37">
            <v>0</v>
          </cell>
        </row>
        <row r="82">
          <cell r="P82">
            <v>0</v>
          </cell>
        </row>
      </sheetData>
      <sheetData sheetId="8"/>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37CEF-B213-4A7E-92E9-B6C8773DC8B9}">
  <sheetPr>
    <pageSetUpPr fitToPage="1"/>
  </sheetPr>
  <dimension ref="A1:CM61"/>
  <sheetViews>
    <sheetView showGridLines="0" tabSelected="1" topLeftCell="A46" workbookViewId="0">
      <selection activeCell="AG59" sqref="AG59:AM59"/>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63"/>
      <c r="AS2" s="363"/>
      <c r="AT2" s="363"/>
      <c r="AU2" s="363"/>
      <c r="AV2" s="363"/>
      <c r="AW2" s="363"/>
      <c r="AX2" s="363"/>
      <c r="AY2" s="363"/>
      <c r="AZ2" s="363"/>
      <c r="BA2" s="363"/>
      <c r="BB2" s="363"/>
      <c r="BC2" s="363"/>
      <c r="BD2" s="363"/>
      <c r="BE2" s="363"/>
      <c r="BS2" s="2" t="s">
        <v>6</v>
      </c>
      <c r="BT2" s="2" t="s">
        <v>7</v>
      </c>
    </row>
    <row r="3" spans="1:74" ht="6.9" customHeight="1" x14ac:dyDescent="0.2">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6</v>
      </c>
      <c r="BT3" s="2" t="s">
        <v>8</v>
      </c>
    </row>
    <row r="4" spans="1:74" ht="24.9" customHeight="1" x14ac:dyDescent="0.2">
      <c r="B4" s="6"/>
      <c r="C4" s="7"/>
      <c r="D4" s="8" t="s">
        <v>9</v>
      </c>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5"/>
      <c r="AS4" s="9" t="s">
        <v>10</v>
      </c>
      <c r="BS4" s="2" t="s">
        <v>11</v>
      </c>
    </row>
    <row r="5" spans="1:74" ht="12" customHeight="1" x14ac:dyDescent="0.2">
      <c r="B5" s="6"/>
      <c r="C5" s="7"/>
      <c r="D5" s="10" t="s">
        <v>12</v>
      </c>
      <c r="E5" s="7"/>
      <c r="F5" s="7"/>
      <c r="G5" s="7"/>
      <c r="H5" s="7"/>
      <c r="I5" s="7"/>
      <c r="J5" s="7"/>
      <c r="K5" s="364" t="s">
        <v>13</v>
      </c>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7"/>
      <c r="AQ5" s="7"/>
      <c r="AR5" s="5"/>
      <c r="BS5" s="2" t="s">
        <v>6</v>
      </c>
    </row>
    <row r="6" spans="1:74" ht="36.9" customHeight="1" x14ac:dyDescent="0.2">
      <c r="B6" s="6"/>
      <c r="C6" s="7"/>
      <c r="D6" s="11" t="s">
        <v>14</v>
      </c>
      <c r="E6" s="7"/>
      <c r="F6" s="7"/>
      <c r="G6" s="7"/>
      <c r="H6" s="7"/>
      <c r="I6" s="7"/>
      <c r="J6" s="7"/>
      <c r="K6" s="366" t="s">
        <v>15</v>
      </c>
      <c r="L6" s="365"/>
      <c r="M6" s="365"/>
      <c r="N6" s="365"/>
      <c r="O6" s="365"/>
      <c r="P6" s="365"/>
      <c r="Q6" s="365"/>
      <c r="R6" s="365"/>
      <c r="S6" s="365"/>
      <c r="T6" s="365"/>
      <c r="U6" s="365"/>
      <c r="V6" s="365"/>
      <c r="W6" s="365"/>
      <c r="X6" s="365"/>
      <c r="Y6" s="365"/>
      <c r="Z6" s="365"/>
      <c r="AA6" s="365"/>
      <c r="AB6" s="365"/>
      <c r="AC6" s="365"/>
      <c r="AD6" s="365"/>
      <c r="AE6" s="365"/>
      <c r="AF6" s="365"/>
      <c r="AG6" s="365"/>
      <c r="AH6" s="365"/>
      <c r="AI6" s="365"/>
      <c r="AJ6" s="365"/>
      <c r="AK6" s="365"/>
      <c r="AL6" s="365"/>
      <c r="AM6" s="365"/>
      <c r="AN6" s="365"/>
      <c r="AO6" s="365"/>
      <c r="AP6" s="7"/>
      <c r="AQ6" s="7"/>
      <c r="AR6" s="5"/>
      <c r="BS6" s="2" t="s">
        <v>6</v>
      </c>
    </row>
    <row r="7" spans="1:74" ht="12" customHeight="1" x14ac:dyDescent="0.2">
      <c r="B7" s="6"/>
      <c r="C7" s="7"/>
      <c r="D7" s="12" t="s">
        <v>16</v>
      </c>
      <c r="E7" s="7"/>
      <c r="F7" s="7"/>
      <c r="G7" s="7"/>
      <c r="H7" s="7"/>
      <c r="I7" s="7"/>
      <c r="J7" s="7"/>
      <c r="K7" s="13" t="s">
        <v>17</v>
      </c>
      <c r="L7" s="7"/>
      <c r="M7" s="7"/>
      <c r="N7" s="7"/>
      <c r="O7" s="7"/>
      <c r="P7" s="7"/>
      <c r="Q7" s="7"/>
      <c r="R7" s="7"/>
      <c r="S7" s="7"/>
      <c r="T7" s="7"/>
      <c r="U7" s="7"/>
      <c r="V7" s="7"/>
      <c r="W7" s="7"/>
      <c r="X7" s="7"/>
      <c r="Y7" s="7"/>
      <c r="Z7" s="7"/>
      <c r="AA7" s="7"/>
      <c r="AB7" s="7"/>
      <c r="AC7" s="7"/>
      <c r="AD7" s="7"/>
      <c r="AE7" s="7"/>
      <c r="AF7" s="7"/>
      <c r="AG7" s="7"/>
      <c r="AH7" s="7"/>
      <c r="AI7" s="7"/>
      <c r="AJ7" s="7"/>
      <c r="AK7" s="12" t="s">
        <v>18</v>
      </c>
      <c r="AL7" s="7"/>
      <c r="AM7" s="7"/>
      <c r="AN7" s="13" t="s">
        <v>17</v>
      </c>
      <c r="AO7" s="7"/>
      <c r="AP7" s="7"/>
      <c r="AQ7" s="7"/>
      <c r="AR7" s="5"/>
      <c r="BS7" s="2" t="s">
        <v>6</v>
      </c>
    </row>
    <row r="8" spans="1:74" ht="12" customHeight="1" x14ac:dyDescent="0.2">
      <c r="B8" s="6"/>
      <c r="C8" s="7"/>
      <c r="D8" s="12" t="s">
        <v>19</v>
      </c>
      <c r="E8" s="7"/>
      <c r="F8" s="7"/>
      <c r="G8" s="7"/>
      <c r="H8" s="7"/>
      <c r="I8" s="7"/>
      <c r="J8" s="7"/>
      <c r="K8" s="13" t="s">
        <v>20</v>
      </c>
      <c r="L8" s="7"/>
      <c r="M8" s="7"/>
      <c r="N8" s="7"/>
      <c r="O8" s="7"/>
      <c r="P8" s="7"/>
      <c r="Q8" s="7"/>
      <c r="R8" s="7"/>
      <c r="S8" s="7"/>
      <c r="T8" s="7"/>
      <c r="U8" s="7"/>
      <c r="V8" s="7"/>
      <c r="W8" s="7"/>
      <c r="X8" s="7"/>
      <c r="Y8" s="7"/>
      <c r="Z8" s="7"/>
      <c r="AA8" s="7"/>
      <c r="AB8" s="7"/>
      <c r="AC8" s="7"/>
      <c r="AD8" s="7"/>
      <c r="AE8" s="7"/>
      <c r="AF8" s="7"/>
      <c r="AG8" s="7"/>
      <c r="AH8" s="7"/>
      <c r="AI8" s="7"/>
      <c r="AJ8" s="7"/>
      <c r="AK8" s="12" t="s">
        <v>21</v>
      </c>
      <c r="AL8" s="7"/>
      <c r="AM8" s="7"/>
      <c r="AN8" s="13" t="s">
        <v>22</v>
      </c>
      <c r="AO8" s="7"/>
      <c r="AP8" s="7"/>
      <c r="AQ8" s="7"/>
      <c r="AR8" s="5"/>
      <c r="BS8" s="2" t="s">
        <v>6</v>
      </c>
    </row>
    <row r="9" spans="1:74" ht="14.4" customHeight="1" x14ac:dyDescent="0.2">
      <c r="B9" s="6"/>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5"/>
      <c r="BS9" s="2" t="s">
        <v>6</v>
      </c>
    </row>
    <row r="10" spans="1:74" ht="12" customHeight="1" x14ac:dyDescent="0.2">
      <c r="B10" s="6"/>
      <c r="C10" s="7"/>
      <c r="D10" s="12" t="s">
        <v>23</v>
      </c>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12" t="s">
        <v>24</v>
      </c>
      <c r="AL10" s="7"/>
      <c r="AM10" s="7"/>
      <c r="AN10" s="13" t="s">
        <v>25</v>
      </c>
      <c r="AO10" s="7"/>
      <c r="AP10" s="7"/>
      <c r="AQ10" s="7"/>
      <c r="AR10" s="5"/>
      <c r="BS10" s="2" t="s">
        <v>6</v>
      </c>
    </row>
    <row r="11" spans="1:74" ht="18.45" customHeight="1" x14ac:dyDescent="0.2">
      <c r="B11" s="6"/>
      <c r="C11" s="7"/>
      <c r="D11" s="7"/>
      <c r="E11" s="13" t="s">
        <v>26</v>
      </c>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12" t="s">
        <v>27</v>
      </c>
      <c r="AL11" s="7"/>
      <c r="AM11" s="7"/>
      <c r="AN11" s="13" t="s">
        <v>17</v>
      </c>
      <c r="AO11" s="7"/>
      <c r="AP11" s="7"/>
      <c r="AQ11" s="7"/>
      <c r="AR11" s="5"/>
      <c r="BS11" s="2" t="s">
        <v>6</v>
      </c>
    </row>
    <row r="12" spans="1:74" ht="6.9" customHeight="1" x14ac:dyDescent="0.2">
      <c r="B12" s="6"/>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5"/>
      <c r="BS12" s="2" t="s">
        <v>6</v>
      </c>
    </row>
    <row r="13" spans="1:74" ht="12" customHeight="1" x14ac:dyDescent="0.2">
      <c r="B13" s="6"/>
      <c r="C13" s="7"/>
      <c r="D13" s="12" t="s">
        <v>28</v>
      </c>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12" t="s">
        <v>24</v>
      </c>
      <c r="AL13" s="7"/>
      <c r="AM13" s="7"/>
      <c r="AN13" s="13" t="s">
        <v>17</v>
      </c>
      <c r="AO13" s="7"/>
      <c r="AP13" s="7"/>
      <c r="AQ13" s="7"/>
      <c r="AR13" s="5"/>
      <c r="BS13" s="2" t="s">
        <v>6</v>
      </c>
    </row>
    <row r="14" spans="1:74" ht="13.2" x14ac:dyDescent="0.2">
      <c r="B14" s="6"/>
      <c r="C14" s="7"/>
      <c r="D14" s="7"/>
      <c r="E14" s="13" t="s">
        <v>20</v>
      </c>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12" t="s">
        <v>27</v>
      </c>
      <c r="AL14" s="7"/>
      <c r="AM14" s="7"/>
      <c r="AN14" s="13" t="s">
        <v>17</v>
      </c>
      <c r="AO14" s="7"/>
      <c r="AP14" s="7"/>
      <c r="AQ14" s="7"/>
      <c r="AR14" s="5"/>
      <c r="BS14" s="2" t="s">
        <v>6</v>
      </c>
    </row>
    <row r="15" spans="1:74" ht="6.9" customHeight="1" x14ac:dyDescent="0.2">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5"/>
      <c r="BS15" s="2" t="s">
        <v>4</v>
      </c>
    </row>
    <row r="16" spans="1:74" ht="12" customHeight="1" x14ac:dyDescent="0.2">
      <c r="B16" s="6"/>
      <c r="C16" s="7"/>
      <c r="D16" s="12" t="s">
        <v>29</v>
      </c>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12" t="s">
        <v>24</v>
      </c>
      <c r="AL16" s="7"/>
      <c r="AM16" s="7"/>
      <c r="AN16" s="13" t="s">
        <v>17</v>
      </c>
      <c r="AO16" s="7"/>
      <c r="AP16" s="7"/>
      <c r="AQ16" s="7"/>
      <c r="AR16" s="5"/>
      <c r="BS16" s="2" t="s">
        <v>4</v>
      </c>
    </row>
    <row r="17" spans="1:71" ht="18.45" customHeight="1" x14ac:dyDescent="0.2">
      <c r="B17" s="6"/>
      <c r="C17" s="7"/>
      <c r="D17" s="7"/>
      <c r="E17" s="13" t="s">
        <v>30</v>
      </c>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12" t="s">
        <v>27</v>
      </c>
      <c r="AL17" s="7"/>
      <c r="AM17" s="7"/>
      <c r="AN17" s="13" t="s">
        <v>17</v>
      </c>
      <c r="AO17" s="7"/>
      <c r="AP17" s="7"/>
      <c r="AQ17" s="7"/>
      <c r="AR17" s="5"/>
      <c r="BS17" s="2" t="s">
        <v>31</v>
      </c>
    </row>
    <row r="18" spans="1:71" ht="6.9" customHeight="1" x14ac:dyDescent="0.2">
      <c r="B18" s="6"/>
      <c r="C18" s="7"/>
      <c r="D18" s="7"/>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5"/>
      <c r="BS18" s="2" t="s">
        <v>6</v>
      </c>
    </row>
    <row r="19" spans="1:71" ht="12" customHeight="1" x14ac:dyDescent="0.2">
      <c r="B19" s="6"/>
      <c r="C19" s="7"/>
      <c r="D19" s="12" t="s">
        <v>32</v>
      </c>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12" t="s">
        <v>24</v>
      </c>
      <c r="AL19" s="7"/>
      <c r="AM19" s="7"/>
      <c r="AN19" s="13" t="s">
        <v>33</v>
      </c>
      <c r="AO19" s="7"/>
      <c r="AP19" s="7"/>
      <c r="AQ19" s="7"/>
      <c r="AR19" s="5"/>
      <c r="BS19" s="2" t="s">
        <v>6</v>
      </c>
    </row>
    <row r="20" spans="1:71" ht="18.45" customHeight="1" x14ac:dyDescent="0.2">
      <c r="B20" s="6"/>
      <c r="C20" s="7"/>
      <c r="D20" s="7"/>
      <c r="E20" s="13" t="s">
        <v>34</v>
      </c>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12" t="s">
        <v>27</v>
      </c>
      <c r="AL20" s="7"/>
      <c r="AM20" s="7"/>
      <c r="AN20" s="13" t="s">
        <v>17</v>
      </c>
      <c r="AO20" s="7"/>
      <c r="AP20" s="7"/>
      <c r="AQ20" s="7"/>
      <c r="AR20" s="5"/>
      <c r="BS20" s="2" t="s">
        <v>4</v>
      </c>
    </row>
    <row r="21" spans="1:71" ht="6.9" customHeight="1" x14ac:dyDescent="0.2">
      <c r="B21" s="6"/>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5"/>
    </row>
    <row r="22" spans="1:71" ht="12" customHeight="1" x14ac:dyDescent="0.2">
      <c r="B22" s="6"/>
      <c r="C22" s="7"/>
      <c r="D22" s="12" t="s">
        <v>35</v>
      </c>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5"/>
    </row>
    <row r="23" spans="1:71" ht="47.25" customHeight="1" x14ac:dyDescent="0.2">
      <c r="B23" s="6"/>
      <c r="C23" s="7"/>
      <c r="D23" s="7"/>
      <c r="E23" s="367" t="s">
        <v>36</v>
      </c>
      <c r="F23" s="367"/>
      <c r="G23" s="367"/>
      <c r="H23" s="367"/>
      <c r="I23" s="367"/>
      <c r="J23" s="367"/>
      <c r="K23" s="367"/>
      <c r="L23" s="367"/>
      <c r="M23" s="367"/>
      <c r="N23" s="367"/>
      <c r="O23" s="367"/>
      <c r="P23" s="367"/>
      <c r="Q23" s="367"/>
      <c r="R23" s="367"/>
      <c r="S23" s="367"/>
      <c r="T23" s="367"/>
      <c r="U23" s="367"/>
      <c r="V23" s="367"/>
      <c r="W23" s="367"/>
      <c r="X23" s="367"/>
      <c r="Y23" s="367"/>
      <c r="Z23" s="367"/>
      <c r="AA23" s="367"/>
      <c r="AB23" s="367"/>
      <c r="AC23" s="367"/>
      <c r="AD23" s="367"/>
      <c r="AE23" s="367"/>
      <c r="AF23" s="367"/>
      <c r="AG23" s="367"/>
      <c r="AH23" s="367"/>
      <c r="AI23" s="367"/>
      <c r="AJ23" s="367"/>
      <c r="AK23" s="367"/>
      <c r="AL23" s="367"/>
      <c r="AM23" s="367"/>
      <c r="AN23" s="367"/>
      <c r="AO23" s="7"/>
      <c r="AP23" s="7"/>
      <c r="AQ23" s="7"/>
      <c r="AR23" s="5"/>
    </row>
    <row r="24" spans="1:71" ht="6.9" customHeight="1" x14ac:dyDescent="0.2">
      <c r="B24" s="6"/>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5"/>
    </row>
    <row r="25" spans="1:71" ht="6.9" customHeight="1" x14ac:dyDescent="0.2">
      <c r="B25" s="6"/>
      <c r="C25" s="7"/>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7"/>
      <c r="AQ25" s="7"/>
      <c r="AR25" s="5"/>
    </row>
    <row r="26" spans="1:71" s="21" customFormat="1" ht="25.95" customHeight="1" x14ac:dyDescent="0.2">
      <c r="A26" s="15"/>
      <c r="B26" s="16"/>
      <c r="C26" s="17"/>
      <c r="D26" s="18" t="s">
        <v>37</v>
      </c>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368">
        <f>ROUND(AG54,2)</f>
        <v>0</v>
      </c>
      <c r="AL26" s="369"/>
      <c r="AM26" s="369"/>
      <c r="AN26" s="369"/>
      <c r="AO26" s="369"/>
      <c r="AP26" s="17"/>
      <c r="AQ26" s="17"/>
      <c r="AR26" s="20"/>
      <c r="BE26" s="15"/>
    </row>
    <row r="27" spans="1:71" s="21" customFormat="1" ht="6.9" customHeight="1" x14ac:dyDescent="0.2">
      <c r="A27" s="15"/>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20"/>
      <c r="BE27" s="15"/>
    </row>
    <row r="28" spans="1:71" s="21" customFormat="1" ht="13.2" x14ac:dyDescent="0.2">
      <c r="A28" s="15"/>
      <c r="B28" s="16"/>
      <c r="C28" s="17"/>
      <c r="D28" s="17"/>
      <c r="E28" s="17"/>
      <c r="F28" s="17"/>
      <c r="G28" s="17"/>
      <c r="H28" s="17"/>
      <c r="I28" s="17"/>
      <c r="J28" s="17"/>
      <c r="K28" s="17"/>
      <c r="L28" s="362" t="s">
        <v>38</v>
      </c>
      <c r="M28" s="362"/>
      <c r="N28" s="362"/>
      <c r="O28" s="362"/>
      <c r="P28" s="362"/>
      <c r="Q28" s="17"/>
      <c r="R28" s="17"/>
      <c r="S28" s="17"/>
      <c r="T28" s="17"/>
      <c r="U28" s="17"/>
      <c r="V28" s="17"/>
      <c r="W28" s="362" t="s">
        <v>39</v>
      </c>
      <c r="X28" s="362"/>
      <c r="Y28" s="362"/>
      <c r="Z28" s="362"/>
      <c r="AA28" s="362"/>
      <c r="AB28" s="362"/>
      <c r="AC28" s="362"/>
      <c r="AD28" s="362"/>
      <c r="AE28" s="362"/>
      <c r="AF28" s="17"/>
      <c r="AG28" s="17"/>
      <c r="AH28" s="17"/>
      <c r="AI28" s="17"/>
      <c r="AJ28" s="17"/>
      <c r="AK28" s="362" t="s">
        <v>40</v>
      </c>
      <c r="AL28" s="362"/>
      <c r="AM28" s="362"/>
      <c r="AN28" s="362"/>
      <c r="AO28" s="362"/>
      <c r="AP28" s="17"/>
      <c r="AQ28" s="17"/>
      <c r="AR28" s="20"/>
      <c r="BE28" s="15"/>
    </row>
    <row r="29" spans="1:71" s="22" customFormat="1" ht="14.4" customHeight="1" x14ac:dyDescent="0.2">
      <c r="B29" s="23"/>
      <c r="C29" s="24"/>
      <c r="D29" s="12" t="s">
        <v>41</v>
      </c>
      <c r="E29" s="24"/>
      <c r="F29" s="12" t="s">
        <v>42</v>
      </c>
      <c r="G29" s="24"/>
      <c r="H29" s="24"/>
      <c r="I29" s="24"/>
      <c r="J29" s="24"/>
      <c r="K29" s="24"/>
      <c r="L29" s="355">
        <v>0.21</v>
      </c>
      <c r="M29" s="356"/>
      <c r="N29" s="356"/>
      <c r="O29" s="356"/>
      <c r="P29" s="356"/>
      <c r="Q29" s="24"/>
      <c r="R29" s="24"/>
      <c r="S29" s="24"/>
      <c r="T29" s="24"/>
      <c r="U29" s="24"/>
      <c r="V29" s="24"/>
      <c r="W29" s="357">
        <f>AK26</f>
        <v>0</v>
      </c>
      <c r="X29" s="356"/>
      <c r="Y29" s="356"/>
      <c r="Z29" s="356"/>
      <c r="AA29" s="356"/>
      <c r="AB29" s="356"/>
      <c r="AC29" s="356"/>
      <c r="AD29" s="356"/>
      <c r="AE29" s="356"/>
      <c r="AF29" s="24"/>
      <c r="AG29" s="24"/>
      <c r="AH29" s="24"/>
      <c r="AI29" s="24"/>
      <c r="AJ29" s="24"/>
      <c r="AK29" s="357">
        <f>W29*0.21</f>
        <v>0</v>
      </c>
      <c r="AL29" s="356"/>
      <c r="AM29" s="356"/>
      <c r="AN29" s="356"/>
      <c r="AO29" s="356"/>
      <c r="AP29" s="24"/>
      <c r="AQ29" s="24"/>
      <c r="AR29" s="25"/>
    </row>
    <row r="30" spans="1:71" s="22" customFormat="1" ht="14.4" customHeight="1" x14ac:dyDescent="0.2">
      <c r="B30" s="23"/>
      <c r="C30" s="24"/>
      <c r="D30" s="24"/>
      <c r="E30" s="24"/>
      <c r="F30" s="12" t="s">
        <v>43</v>
      </c>
      <c r="G30" s="24"/>
      <c r="H30" s="24"/>
      <c r="I30" s="24"/>
      <c r="J30" s="24"/>
      <c r="K30" s="24"/>
      <c r="L30" s="355">
        <v>0.15</v>
      </c>
      <c r="M30" s="356"/>
      <c r="N30" s="356"/>
      <c r="O30" s="356"/>
      <c r="P30" s="356"/>
      <c r="Q30" s="24"/>
      <c r="R30" s="24"/>
      <c r="S30" s="24"/>
      <c r="T30" s="24"/>
      <c r="U30" s="24"/>
      <c r="V30" s="24"/>
      <c r="W30" s="357">
        <f>ROUND(BA54, 2)</f>
        <v>0</v>
      </c>
      <c r="X30" s="356"/>
      <c r="Y30" s="356"/>
      <c r="Z30" s="356"/>
      <c r="AA30" s="356"/>
      <c r="AB30" s="356"/>
      <c r="AC30" s="356"/>
      <c r="AD30" s="356"/>
      <c r="AE30" s="356"/>
      <c r="AF30" s="24"/>
      <c r="AG30" s="24"/>
      <c r="AH30" s="24"/>
      <c r="AI30" s="24"/>
      <c r="AJ30" s="24"/>
      <c r="AK30" s="357">
        <f>ROUND(AW54, 2)</f>
        <v>0</v>
      </c>
      <c r="AL30" s="356"/>
      <c r="AM30" s="356"/>
      <c r="AN30" s="356"/>
      <c r="AO30" s="356"/>
      <c r="AP30" s="24"/>
      <c r="AQ30" s="24"/>
      <c r="AR30" s="25"/>
    </row>
    <row r="31" spans="1:71" s="22" customFormat="1" ht="14.4" hidden="1" customHeight="1" x14ac:dyDescent="0.2">
      <c r="B31" s="23"/>
      <c r="C31" s="24"/>
      <c r="D31" s="24"/>
      <c r="E31" s="24"/>
      <c r="F31" s="12" t="s">
        <v>44</v>
      </c>
      <c r="G31" s="24"/>
      <c r="H31" s="24"/>
      <c r="I31" s="24"/>
      <c r="J31" s="24"/>
      <c r="K31" s="24"/>
      <c r="L31" s="355">
        <v>0.21</v>
      </c>
      <c r="M31" s="356"/>
      <c r="N31" s="356"/>
      <c r="O31" s="356"/>
      <c r="P31" s="356"/>
      <c r="Q31" s="24"/>
      <c r="R31" s="24"/>
      <c r="S31" s="24"/>
      <c r="T31" s="24"/>
      <c r="U31" s="24"/>
      <c r="V31" s="24"/>
      <c r="W31" s="357">
        <f>ROUND(BB54, 2)</f>
        <v>0</v>
      </c>
      <c r="X31" s="356"/>
      <c r="Y31" s="356"/>
      <c r="Z31" s="356"/>
      <c r="AA31" s="356"/>
      <c r="AB31" s="356"/>
      <c r="AC31" s="356"/>
      <c r="AD31" s="356"/>
      <c r="AE31" s="356"/>
      <c r="AF31" s="24"/>
      <c r="AG31" s="24"/>
      <c r="AH31" s="24"/>
      <c r="AI31" s="24"/>
      <c r="AJ31" s="24"/>
      <c r="AK31" s="357">
        <v>0</v>
      </c>
      <c r="AL31" s="356"/>
      <c r="AM31" s="356"/>
      <c r="AN31" s="356"/>
      <c r="AO31" s="356"/>
      <c r="AP31" s="24"/>
      <c r="AQ31" s="24"/>
      <c r="AR31" s="25"/>
    </row>
    <row r="32" spans="1:71" s="22" customFormat="1" ht="14.4" hidden="1" customHeight="1" x14ac:dyDescent="0.2">
      <c r="B32" s="23"/>
      <c r="C32" s="24"/>
      <c r="D32" s="24"/>
      <c r="E32" s="24"/>
      <c r="F32" s="12" t="s">
        <v>45</v>
      </c>
      <c r="G32" s="24"/>
      <c r="H32" s="24"/>
      <c r="I32" s="24"/>
      <c r="J32" s="24"/>
      <c r="K32" s="24"/>
      <c r="L32" s="355">
        <v>0.15</v>
      </c>
      <c r="M32" s="356"/>
      <c r="N32" s="356"/>
      <c r="O32" s="356"/>
      <c r="P32" s="356"/>
      <c r="Q32" s="24"/>
      <c r="R32" s="24"/>
      <c r="S32" s="24"/>
      <c r="T32" s="24"/>
      <c r="U32" s="24"/>
      <c r="V32" s="24"/>
      <c r="W32" s="357">
        <f>ROUND(BC54, 2)</f>
        <v>0</v>
      </c>
      <c r="X32" s="356"/>
      <c r="Y32" s="356"/>
      <c r="Z32" s="356"/>
      <c r="AA32" s="356"/>
      <c r="AB32" s="356"/>
      <c r="AC32" s="356"/>
      <c r="AD32" s="356"/>
      <c r="AE32" s="356"/>
      <c r="AF32" s="24"/>
      <c r="AG32" s="24"/>
      <c r="AH32" s="24"/>
      <c r="AI32" s="24"/>
      <c r="AJ32" s="24"/>
      <c r="AK32" s="357">
        <v>0</v>
      </c>
      <c r="AL32" s="356"/>
      <c r="AM32" s="356"/>
      <c r="AN32" s="356"/>
      <c r="AO32" s="356"/>
      <c r="AP32" s="24"/>
      <c r="AQ32" s="24"/>
      <c r="AR32" s="25"/>
    </row>
    <row r="33" spans="1:57" s="22" customFormat="1" ht="14.4" hidden="1" customHeight="1" x14ac:dyDescent="0.2">
      <c r="B33" s="23"/>
      <c r="C33" s="24"/>
      <c r="D33" s="24"/>
      <c r="E33" s="24"/>
      <c r="F33" s="12" t="s">
        <v>46</v>
      </c>
      <c r="G33" s="24"/>
      <c r="H33" s="24"/>
      <c r="I33" s="24"/>
      <c r="J33" s="24"/>
      <c r="K33" s="24"/>
      <c r="L33" s="355">
        <v>0</v>
      </c>
      <c r="M33" s="356"/>
      <c r="N33" s="356"/>
      <c r="O33" s="356"/>
      <c r="P33" s="356"/>
      <c r="Q33" s="24"/>
      <c r="R33" s="24"/>
      <c r="S33" s="24"/>
      <c r="T33" s="24"/>
      <c r="U33" s="24"/>
      <c r="V33" s="24"/>
      <c r="W33" s="357">
        <f>ROUND(BD54, 2)</f>
        <v>0</v>
      </c>
      <c r="X33" s="356"/>
      <c r="Y33" s="356"/>
      <c r="Z33" s="356"/>
      <c r="AA33" s="356"/>
      <c r="AB33" s="356"/>
      <c r="AC33" s="356"/>
      <c r="AD33" s="356"/>
      <c r="AE33" s="356"/>
      <c r="AF33" s="24"/>
      <c r="AG33" s="24"/>
      <c r="AH33" s="24"/>
      <c r="AI33" s="24"/>
      <c r="AJ33" s="24"/>
      <c r="AK33" s="357">
        <v>0</v>
      </c>
      <c r="AL33" s="356"/>
      <c r="AM33" s="356"/>
      <c r="AN33" s="356"/>
      <c r="AO33" s="356"/>
      <c r="AP33" s="24"/>
      <c r="AQ33" s="24"/>
      <c r="AR33" s="25"/>
    </row>
    <row r="34" spans="1:57" s="21" customFormat="1" ht="6.9" customHeight="1" x14ac:dyDescent="0.2">
      <c r="A34" s="15"/>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20"/>
      <c r="BE34" s="15"/>
    </row>
    <row r="35" spans="1:57" s="21" customFormat="1" ht="25.95" customHeight="1" x14ac:dyDescent="0.2">
      <c r="A35" s="15"/>
      <c r="B35" s="16"/>
      <c r="C35" s="26"/>
      <c r="D35" s="27" t="s">
        <v>47</v>
      </c>
      <c r="E35" s="28"/>
      <c r="F35" s="28"/>
      <c r="G35" s="28"/>
      <c r="H35" s="28"/>
      <c r="I35" s="28"/>
      <c r="J35" s="28"/>
      <c r="K35" s="28"/>
      <c r="L35" s="28"/>
      <c r="M35" s="28"/>
      <c r="N35" s="28"/>
      <c r="O35" s="28"/>
      <c r="P35" s="28"/>
      <c r="Q35" s="28"/>
      <c r="R35" s="28"/>
      <c r="S35" s="28"/>
      <c r="T35" s="29" t="s">
        <v>48</v>
      </c>
      <c r="U35" s="28"/>
      <c r="V35" s="28"/>
      <c r="W35" s="28"/>
      <c r="X35" s="358" t="s">
        <v>49</v>
      </c>
      <c r="Y35" s="359"/>
      <c r="Z35" s="359"/>
      <c r="AA35" s="359"/>
      <c r="AB35" s="359"/>
      <c r="AC35" s="28"/>
      <c r="AD35" s="28"/>
      <c r="AE35" s="28"/>
      <c r="AF35" s="28"/>
      <c r="AG35" s="28"/>
      <c r="AH35" s="28"/>
      <c r="AI35" s="28"/>
      <c r="AJ35" s="28"/>
      <c r="AK35" s="360">
        <f>SUM(AK26:AK33)</f>
        <v>0</v>
      </c>
      <c r="AL35" s="359"/>
      <c r="AM35" s="359"/>
      <c r="AN35" s="359"/>
      <c r="AO35" s="361"/>
      <c r="AP35" s="26"/>
      <c r="AQ35" s="26"/>
      <c r="AR35" s="20"/>
      <c r="BE35" s="15"/>
    </row>
    <row r="36" spans="1:57" s="21" customFormat="1" ht="6.9" customHeight="1" x14ac:dyDescent="0.2">
      <c r="A36" s="15"/>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20"/>
      <c r="BE36" s="15"/>
    </row>
    <row r="37" spans="1:57" s="21" customFormat="1" ht="6.9" customHeight="1" x14ac:dyDescent="0.2">
      <c r="A37" s="15"/>
      <c r="B37" s="3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20"/>
      <c r="BE37" s="15"/>
    </row>
    <row r="41" spans="1:57" s="21" customFormat="1" ht="6.9" customHeight="1" x14ac:dyDescent="0.2">
      <c r="A41" s="15"/>
      <c r="B41" s="32"/>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20"/>
      <c r="BE41" s="15"/>
    </row>
    <row r="42" spans="1:57" s="21" customFormat="1" ht="24.9" customHeight="1" x14ac:dyDescent="0.2">
      <c r="A42" s="15"/>
      <c r="B42" s="16"/>
      <c r="C42" s="8" t="s">
        <v>50</v>
      </c>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20"/>
      <c r="BE42" s="15"/>
    </row>
    <row r="43" spans="1:57" s="21" customFormat="1" ht="6.9" customHeight="1" x14ac:dyDescent="0.2">
      <c r="A43" s="15"/>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20"/>
      <c r="BE43" s="15"/>
    </row>
    <row r="44" spans="1:57" s="34" customFormat="1" ht="12" customHeight="1" x14ac:dyDescent="0.2">
      <c r="B44" s="35"/>
      <c r="C44" s="12" t="s">
        <v>12</v>
      </c>
      <c r="D44" s="36"/>
      <c r="E44" s="36"/>
      <c r="F44" s="36"/>
      <c r="G44" s="36"/>
      <c r="H44" s="36"/>
      <c r="I44" s="36"/>
      <c r="J44" s="36"/>
      <c r="K44" s="36"/>
      <c r="L44" s="36" t="str">
        <f>K5</f>
        <v>2020-09B-3</v>
      </c>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7"/>
    </row>
    <row r="45" spans="1:57" s="38" customFormat="1" ht="36.9" customHeight="1" x14ac:dyDescent="0.2">
      <c r="B45" s="39"/>
      <c r="C45" s="40" t="s">
        <v>14</v>
      </c>
      <c r="D45" s="41"/>
      <c r="E45" s="41"/>
      <c r="F45" s="41"/>
      <c r="G45" s="41"/>
      <c r="H45" s="41"/>
      <c r="I45" s="41"/>
      <c r="J45" s="41"/>
      <c r="K45" s="41"/>
      <c r="L45" s="353" t="str">
        <f>K6</f>
        <v>INFRASTRUKTURA ZŠ CHOMUTOV - učebna pří.vědy -ZŠ Beethovenova, Chomutov</v>
      </c>
      <c r="M45" s="354"/>
      <c r="N45" s="354"/>
      <c r="O45" s="354"/>
      <c r="P45" s="354"/>
      <c r="Q45" s="354"/>
      <c r="R45" s="354"/>
      <c r="S45" s="354"/>
      <c r="T45" s="354"/>
      <c r="U45" s="354"/>
      <c r="V45" s="354"/>
      <c r="W45" s="354"/>
      <c r="X45" s="354"/>
      <c r="Y45" s="354"/>
      <c r="Z45" s="354"/>
      <c r="AA45" s="354"/>
      <c r="AB45" s="354"/>
      <c r="AC45" s="354"/>
      <c r="AD45" s="354"/>
      <c r="AE45" s="354"/>
      <c r="AF45" s="354"/>
      <c r="AG45" s="354"/>
      <c r="AH45" s="354"/>
      <c r="AI45" s="354"/>
      <c r="AJ45" s="354"/>
      <c r="AK45" s="354"/>
      <c r="AL45" s="354"/>
      <c r="AM45" s="354"/>
      <c r="AN45" s="354"/>
      <c r="AO45" s="354"/>
      <c r="AP45" s="41"/>
      <c r="AQ45" s="41"/>
      <c r="AR45" s="42"/>
    </row>
    <row r="46" spans="1:57" s="21" customFormat="1" ht="6.9" customHeight="1" x14ac:dyDescent="0.2">
      <c r="A46" s="15"/>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20"/>
      <c r="BE46" s="15"/>
    </row>
    <row r="47" spans="1:57" s="21" customFormat="1" ht="12" customHeight="1" x14ac:dyDescent="0.2">
      <c r="A47" s="15"/>
      <c r="B47" s="16"/>
      <c r="C47" s="12" t="s">
        <v>19</v>
      </c>
      <c r="D47" s="17"/>
      <c r="E47" s="17"/>
      <c r="F47" s="17"/>
      <c r="G47" s="17"/>
      <c r="H47" s="17"/>
      <c r="I47" s="17"/>
      <c r="J47" s="17"/>
      <c r="K47" s="17"/>
      <c r="L47" s="43" t="str">
        <f>IF(K8="","",K8)</f>
        <v xml:space="preserve"> </v>
      </c>
      <c r="M47" s="17"/>
      <c r="N47" s="17"/>
      <c r="O47" s="17"/>
      <c r="P47" s="17"/>
      <c r="Q47" s="17"/>
      <c r="R47" s="17"/>
      <c r="S47" s="17"/>
      <c r="T47" s="17"/>
      <c r="U47" s="17"/>
      <c r="V47" s="17"/>
      <c r="W47" s="17"/>
      <c r="X47" s="17"/>
      <c r="Y47" s="17"/>
      <c r="Z47" s="17"/>
      <c r="AA47" s="17"/>
      <c r="AB47" s="17"/>
      <c r="AC47" s="17"/>
      <c r="AD47" s="17"/>
      <c r="AE47" s="17"/>
      <c r="AF47" s="17"/>
      <c r="AG47" s="17"/>
      <c r="AH47" s="17"/>
      <c r="AI47" s="12" t="s">
        <v>21</v>
      </c>
      <c r="AJ47" s="17"/>
      <c r="AK47" s="17"/>
      <c r="AL47" s="17"/>
      <c r="AM47" s="340" t="str">
        <f>IF(AN8= "","",AN8)</f>
        <v>2. 3. 2020</v>
      </c>
      <c r="AN47" s="340"/>
      <c r="AO47" s="17"/>
      <c r="AP47" s="17"/>
      <c r="AQ47" s="17"/>
      <c r="AR47" s="20"/>
      <c r="BE47" s="15"/>
    </row>
    <row r="48" spans="1:57" s="21" customFormat="1" ht="6.9" customHeight="1" x14ac:dyDescent="0.2">
      <c r="A48" s="15"/>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20"/>
      <c r="BE48" s="15"/>
    </row>
    <row r="49" spans="1:91" s="21" customFormat="1" ht="15.15" customHeight="1" x14ac:dyDescent="0.2">
      <c r="A49" s="15"/>
      <c r="B49" s="16"/>
      <c r="C49" s="12" t="s">
        <v>23</v>
      </c>
      <c r="D49" s="17"/>
      <c r="E49" s="17"/>
      <c r="F49" s="17"/>
      <c r="G49" s="17"/>
      <c r="H49" s="17"/>
      <c r="I49" s="17"/>
      <c r="J49" s="17"/>
      <c r="K49" s="17"/>
      <c r="L49" s="36" t="str">
        <f>IF(E11= "","",E11)</f>
        <v>Statutární město Chomutov</v>
      </c>
      <c r="M49" s="17"/>
      <c r="N49" s="17"/>
      <c r="O49" s="17"/>
      <c r="P49" s="17"/>
      <c r="Q49" s="17"/>
      <c r="R49" s="17"/>
      <c r="S49" s="17"/>
      <c r="T49" s="17"/>
      <c r="U49" s="17"/>
      <c r="V49" s="17"/>
      <c r="W49" s="17"/>
      <c r="X49" s="17"/>
      <c r="Y49" s="17"/>
      <c r="Z49" s="17"/>
      <c r="AA49" s="17"/>
      <c r="AB49" s="17"/>
      <c r="AC49" s="17"/>
      <c r="AD49" s="17"/>
      <c r="AE49" s="17"/>
      <c r="AF49" s="17"/>
      <c r="AG49" s="17"/>
      <c r="AH49" s="17"/>
      <c r="AI49" s="12" t="s">
        <v>29</v>
      </c>
      <c r="AJ49" s="17"/>
      <c r="AK49" s="17"/>
      <c r="AL49" s="17"/>
      <c r="AM49" s="341" t="str">
        <f>IF(E17="","",E17)</f>
        <v>KAP ATELIER s.r.o.</v>
      </c>
      <c r="AN49" s="342"/>
      <c r="AO49" s="342"/>
      <c r="AP49" s="342"/>
      <c r="AQ49" s="17"/>
      <c r="AR49" s="20"/>
      <c r="AS49" s="343" t="s">
        <v>51</v>
      </c>
      <c r="AT49" s="344"/>
      <c r="AU49" s="44"/>
      <c r="AV49" s="44"/>
      <c r="AW49" s="44"/>
      <c r="AX49" s="44"/>
      <c r="AY49" s="44"/>
      <c r="AZ49" s="44"/>
      <c r="BA49" s="44"/>
      <c r="BB49" s="44"/>
      <c r="BC49" s="44"/>
      <c r="BD49" s="45"/>
      <c r="BE49" s="15"/>
    </row>
    <row r="50" spans="1:91" s="21" customFormat="1" ht="15.15" customHeight="1" x14ac:dyDescent="0.2">
      <c r="A50" s="15"/>
      <c r="B50" s="16"/>
      <c r="C50" s="12" t="s">
        <v>28</v>
      </c>
      <c r="D50" s="17"/>
      <c r="E50" s="17"/>
      <c r="F50" s="17"/>
      <c r="G50" s="17"/>
      <c r="H50" s="17"/>
      <c r="I50" s="17"/>
      <c r="J50" s="17"/>
      <c r="K50" s="17"/>
      <c r="L50" s="36" t="str">
        <f>IF(E14="","",E14)</f>
        <v xml:space="preserve"> </v>
      </c>
      <c r="M50" s="17"/>
      <c r="N50" s="17"/>
      <c r="O50" s="17"/>
      <c r="P50" s="17"/>
      <c r="Q50" s="17"/>
      <c r="R50" s="17"/>
      <c r="S50" s="17"/>
      <c r="T50" s="17"/>
      <c r="U50" s="17"/>
      <c r="V50" s="17"/>
      <c r="W50" s="17"/>
      <c r="X50" s="17"/>
      <c r="Y50" s="17"/>
      <c r="Z50" s="17"/>
      <c r="AA50" s="17"/>
      <c r="AB50" s="17"/>
      <c r="AC50" s="17"/>
      <c r="AD50" s="17"/>
      <c r="AE50" s="17"/>
      <c r="AF50" s="17"/>
      <c r="AG50" s="17"/>
      <c r="AH50" s="17"/>
      <c r="AI50" s="12" t="s">
        <v>32</v>
      </c>
      <c r="AJ50" s="17"/>
      <c r="AK50" s="17"/>
      <c r="AL50" s="17"/>
      <c r="AM50" s="341" t="str">
        <f>IF(E20="","",E20)</f>
        <v>ing. Kateřina Tumpachová</v>
      </c>
      <c r="AN50" s="342"/>
      <c r="AO50" s="342"/>
      <c r="AP50" s="342"/>
      <c r="AQ50" s="17"/>
      <c r="AR50" s="20"/>
      <c r="AS50" s="345"/>
      <c r="AT50" s="346"/>
      <c r="AU50" s="46"/>
      <c r="AV50" s="46"/>
      <c r="AW50" s="46"/>
      <c r="AX50" s="46"/>
      <c r="AY50" s="46"/>
      <c r="AZ50" s="46"/>
      <c r="BA50" s="46"/>
      <c r="BB50" s="46"/>
      <c r="BC50" s="46"/>
      <c r="BD50" s="47"/>
      <c r="BE50" s="15"/>
    </row>
    <row r="51" spans="1:91" s="21" customFormat="1" ht="10.95" customHeight="1" x14ac:dyDescent="0.2">
      <c r="A51" s="15"/>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20"/>
      <c r="AS51" s="347"/>
      <c r="AT51" s="348"/>
      <c r="AU51" s="48"/>
      <c r="AV51" s="48"/>
      <c r="AW51" s="48"/>
      <c r="AX51" s="48"/>
      <c r="AY51" s="48"/>
      <c r="AZ51" s="48"/>
      <c r="BA51" s="48"/>
      <c r="BB51" s="48"/>
      <c r="BC51" s="48"/>
      <c r="BD51" s="49"/>
      <c r="BE51" s="15"/>
    </row>
    <row r="52" spans="1:91" s="21" customFormat="1" ht="29.25" customHeight="1" x14ac:dyDescent="0.2">
      <c r="A52" s="15"/>
      <c r="B52" s="16"/>
      <c r="C52" s="349" t="s">
        <v>52</v>
      </c>
      <c r="D52" s="350"/>
      <c r="E52" s="350"/>
      <c r="F52" s="350"/>
      <c r="G52" s="350"/>
      <c r="H52" s="50"/>
      <c r="I52" s="351" t="s">
        <v>53</v>
      </c>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2" t="s">
        <v>54</v>
      </c>
      <c r="AH52" s="350"/>
      <c r="AI52" s="350"/>
      <c r="AJ52" s="350"/>
      <c r="AK52" s="350"/>
      <c r="AL52" s="350"/>
      <c r="AM52" s="350"/>
      <c r="AN52" s="351" t="s">
        <v>55</v>
      </c>
      <c r="AO52" s="350"/>
      <c r="AP52" s="350"/>
      <c r="AQ52" s="51" t="s">
        <v>56</v>
      </c>
      <c r="AR52" s="20"/>
      <c r="AS52" s="52" t="s">
        <v>57</v>
      </c>
      <c r="AT52" s="53" t="s">
        <v>58</v>
      </c>
      <c r="AU52" s="53" t="s">
        <v>59</v>
      </c>
      <c r="AV52" s="53" t="s">
        <v>60</v>
      </c>
      <c r="AW52" s="53" t="s">
        <v>61</v>
      </c>
      <c r="AX52" s="53" t="s">
        <v>62</v>
      </c>
      <c r="AY52" s="53" t="s">
        <v>63</v>
      </c>
      <c r="AZ52" s="53" t="s">
        <v>64</v>
      </c>
      <c r="BA52" s="53" t="s">
        <v>65</v>
      </c>
      <c r="BB52" s="53" t="s">
        <v>66</v>
      </c>
      <c r="BC52" s="53" t="s">
        <v>67</v>
      </c>
      <c r="BD52" s="54" t="s">
        <v>68</v>
      </c>
      <c r="BE52" s="15"/>
    </row>
    <row r="53" spans="1:91" s="21" customFormat="1" ht="10.95" customHeight="1" x14ac:dyDescent="0.2">
      <c r="A53" s="15"/>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20"/>
      <c r="AS53" s="55"/>
      <c r="AT53" s="56"/>
      <c r="AU53" s="56"/>
      <c r="AV53" s="56"/>
      <c r="AW53" s="56"/>
      <c r="AX53" s="56"/>
      <c r="AY53" s="56"/>
      <c r="AZ53" s="56"/>
      <c r="BA53" s="56"/>
      <c r="BB53" s="56"/>
      <c r="BC53" s="56"/>
      <c r="BD53" s="57"/>
      <c r="BE53" s="15"/>
    </row>
    <row r="54" spans="1:91" s="58" customFormat="1" ht="32.4" customHeight="1" x14ac:dyDescent="0.2">
      <c r="B54" s="59"/>
      <c r="C54" s="60" t="s">
        <v>69</v>
      </c>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338">
        <f>SUM(AG55:AM59)</f>
        <v>0</v>
      </c>
      <c r="AH54" s="338"/>
      <c r="AI54" s="338"/>
      <c r="AJ54" s="338"/>
      <c r="AK54" s="338"/>
      <c r="AL54" s="338"/>
      <c r="AM54" s="338"/>
      <c r="AN54" s="339">
        <f>SUM(AN55:AP59)</f>
        <v>0</v>
      </c>
      <c r="AO54" s="339"/>
      <c r="AP54" s="339"/>
      <c r="AQ54" s="62" t="s">
        <v>17</v>
      </c>
      <c r="AR54" s="63"/>
      <c r="AS54" s="64">
        <f>ROUND(SUM(AS55:AS59),2)</f>
        <v>0</v>
      </c>
      <c r="AT54" s="65">
        <f t="shared" ref="AT54:AT59" si="0">ROUND(SUM(AV54:AW54),2)</f>
        <v>301157.83</v>
      </c>
      <c r="AU54" s="66">
        <f>ROUND(SUM(AU55:AU59),5)</f>
        <v>910.17988000000003</v>
      </c>
      <c r="AV54" s="65">
        <f>ROUND(AZ54*L29,2)</f>
        <v>301157.83</v>
      </c>
      <c r="AW54" s="65">
        <f>ROUND(BA54*L30,2)</f>
        <v>0</v>
      </c>
      <c r="AX54" s="65">
        <f>ROUND(BB54*L29,2)</f>
        <v>0</v>
      </c>
      <c r="AY54" s="65">
        <f>ROUND(BC54*L30,2)</f>
        <v>0</v>
      </c>
      <c r="AZ54" s="65">
        <f>ROUND(SUM(AZ55:AZ59),2)</f>
        <v>1434084.89</v>
      </c>
      <c r="BA54" s="65">
        <f>ROUND(SUM(BA55:BA59),2)</f>
        <v>0</v>
      </c>
      <c r="BB54" s="65">
        <f>ROUND(SUM(BB55:BB59),2)</f>
        <v>0</v>
      </c>
      <c r="BC54" s="65">
        <f>ROUND(SUM(BC55:BC59),2)</f>
        <v>0</v>
      </c>
      <c r="BD54" s="67">
        <f>ROUND(SUM(BD55:BD59),2)</f>
        <v>0</v>
      </c>
      <c r="BS54" s="68" t="s">
        <v>70</v>
      </c>
      <c r="BT54" s="68" t="s">
        <v>71</v>
      </c>
      <c r="BU54" s="69" t="s">
        <v>72</v>
      </c>
      <c r="BV54" s="68" t="s">
        <v>73</v>
      </c>
      <c r="BW54" s="68" t="s">
        <v>5</v>
      </c>
      <c r="BX54" s="68" t="s">
        <v>74</v>
      </c>
      <c r="CL54" s="68" t="s">
        <v>17</v>
      </c>
    </row>
    <row r="55" spans="1:91" s="80" customFormat="1" ht="24.75" customHeight="1" x14ac:dyDescent="0.2">
      <c r="A55" s="70" t="s">
        <v>75</v>
      </c>
      <c r="B55" s="71"/>
      <c r="C55" s="72"/>
      <c r="D55" s="335" t="s">
        <v>76</v>
      </c>
      <c r="E55" s="335"/>
      <c r="F55" s="335"/>
      <c r="G55" s="335"/>
      <c r="H55" s="335"/>
      <c r="I55" s="73"/>
      <c r="J55" s="335" t="s">
        <v>77</v>
      </c>
      <c r="K55" s="335"/>
      <c r="L55" s="335"/>
      <c r="M55" s="335"/>
      <c r="N55" s="335"/>
      <c r="O55" s="335"/>
      <c r="P55" s="335"/>
      <c r="Q55" s="335"/>
      <c r="R55" s="335"/>
      <c r="S55" s="335"/>
      <c r="T55" s="335"/>
      <c r="U55" s="335"/>
      <c r="V55" s="335"/>
      <c r="W55" s="335"/>
      <c r="X55" s="335"/>
      <c r="Y55" s="335"/>
      <c r="Z55" s="335"/>
      <c r="AA55" s="335"/>
      <c r="AB55" s="335"/>
      <c r="AC55" s="335"/>
      <c r="AD55" s="335"/>
      <c r="AE55" s="335"/>
      <c r="AF55" s="335"/>
      <c r="AG55" s="336">
        <f>'SO 03-a - stavební část'!J59</f>
        <v>0</v>
      </c>
      <c r="AH55" s="337"/>
      <c r="AI55" s="337"/>
      <c r="AJ55" s="337"/>
      <c r="AK55" s="337"/>
      <c r="AL55" s="337"/>
      <c r="AM55" s="337"/>
      <c r="AN55" s="336">
        <f>AG55*1.21</f>
        <v>0</v>
      </c>
      <c r="AO55" s="337"/>
      <c r="AP55" s="337"/>
      <c r="AQ55" s="74" t="s">
        <v>78</v>
      </c>
      <c r="AR55" s="75"/>
      <c r="AS55" s="76">
        <v>0</v>
      </c>
      <c r="AT55" s="77">
        <f t="shared" si="0"/>
        <v>117076.44</v>
      </c>
      <c r="AU55" s="78">
        <f>'[1]SO 03-a - stavební část'!P97</f>
        <v>652.20788400000004</v>
      </c>
      <c r="AV55" s="77">
        <f>'[1]SO 03-a - stavební část'!J33</f>
        <v>117076.44</v>
      </c>
      <c r="AW55" s="77">
        <f>'[1]SO 03-a - stavební část'!J34</f>
        <v>0</v>
      </c>
      <c r="AX55" s="77">
        <f>'[1]SO 03-a - stavební část'!J35</f>
        <v>0</v>
      </c>
      <c r="AY55" s="77">
        <f>'[1]SO 03-a - stavební část'!J36</f>
        <v>0</v>
      </c>
      <c r="AZ55" s="77">
        <f>'[1]SO 03-a - stavební část'!F33</f>
        <v>557506.85</v>
      </c>
      <c r="BA55" s="77">
        <f>'[1]SO 03-a - stavební část'!F34</f>
        <v>0</v>
      </c>
      <c r="BB55" s="77">
        <f>'[1]SO 03-a - stavební část'!F35</f>
        <v>0</v>
      </c>
      <c r="BC55" s="77">
        <f>'[1]SO 03-a - stavební část'!F36</f>
        <v>0</v>
      </c>
      <c r="BD55" s="79">
        <f>'[1]SO 03-a - stavební část'!F37</f>
        <v>0</v>
      </c>
      <c r="BT55" s="81" t="s">
        <v>79</v>
      </c>
      <c r="BV55" s="81" t="s">
        <v>73</v>
      </c>
      <c r="BW55" s="81" t="s">
        <v>80</v>
      </c>
      <c r="BX55" s="81" t="s">
        <v>5</v>
      </c>
      <c r="CL55" s="81" t="s">
        <v>17</v>
      </c>
      <c r="CM55" s="81" t="s">
        <v>81</v>
      </c>
    </row>
    <row r="56" spans="1:91" s="80" customFormat="1" ht="24.75" customHeight="1" x14ac:dyDescent="0.2">
      <c r="A56" s="70" t="s">
        <v>75</v>
      </c>
      <c r="B56" s="71"/>
      <c r="C56" s="72"/>
      <c r="D56" s="335" t="s">
        <v>82</v>
      </c>
      <c r="E56" s="335"/>
      <c r="F56" s="335"/>
      <c r="G56" s="335"/>
      <c r="H56" s="335"/>
      <c r="I56" s="73"/>
      <c r="J56" s="335" t="s">
        <v>83</v>
      </c>
      <c r="K56" s="335"/>
      <c r="L56" s="335"/>
      <c r="M56" s="335"/>
      <c r="N56" s="335"/>
      <c r="O56" s="335"/>
      <c r="P56" s="335"/>
      <c r="Q56" s="335"/>
      <c r="R56" s="335"/>
      <c r="S56" s="335"/>
      <c r="T56" s="335"/>
      <c r="U56" s="335"/>
      <c r="V56" s="335"/>
      <c r="W56" s="335"/>
      <c r="X56" s="335"/>
      <c r="Y56" s="335"/>
      <c r="Z56" s="335"/>
      <c r="AA56" s="335"/>
      <c r="AB56" s="335"/>
      <c r="AC56" s="335"/>
      <c r="AD56" s="335"/>
      <c r="AE56" s="335"/>
      <c r="AF56" s="335"/>
      <c r="AG56" s="336">
        <f>'SO 03-b1 - elektroinstalace'!J89</f>
        <v>0</v>
      </c>
      <c r="AH56" s="337"/>
      <c r="AI56" s="337"/>
      <c r="AJ56" s="337"/>
      <c r="AK56" s="337"/>
      <c r="AL56" s="337"/>
      <c r="AM56" s="337"/>
      <c r="AN56" s="336">
        <f>AG56*1.21</f>
        <v>0</v>
      </c>
      <c r="AO56" s="337"/>
      <c r="AP56" s="337"/>
      <c r="AQ56" s="74" t="s">
        <v>78</v>
      </c>
      <c r="AR56" s="75"/>
      <c r="AS56" s="76">
        <v>0</v>
      </c>
      <c r="AT56" s="77">
        <f t="shared" si="0"/>
        <v>19388.16</v>
      </c>
      <c r="AU56" s="78">
        <f>'[1]SO 03-b1 - elektroinstalace'!P89</f>
        <v>207.83199999999999</v>
      </c>
      <c r="AV56" s="77">
        <f>'[1]SO 03-b1 - elektroinstalace'!J33</f>
        <v>19388.16</v>
      </c>
      <c r="AW56" s="77">
        <f>'[1]SO 03-b1 - elektroinstalace'!J34</f>
        <v>0</v>
      </c>
      <c r="AX56" s="77">
        <f>'[1]SO 03-b1 - elektroinstalace'!J35</f>
        <v>0</v>
      </c>
      <c r="AY56" s="77">
        <f>'[1]SO 03-b1 - elektroinstalace'!J36</f>
        <v>0</v>
      </c>
      <c r="AZ56" s="77">
        <f>'[1]SO 03-b1 - elektroinstalace'!F33</f>
        <v>92324.56</v>
      </c>
      <c r="BA56" s="77">
        <f>'[1]SO 03-b1 - elektroinstalace'!F34</f>
        <v>0</v>
      </c>
      <c r="BB56" s="77">
        <f>'[1]SO 03-b1 - elektroinstalace'!F35</f>
        <v>0</v>
      </c>
      <c r="BC56" s="77">
        <f>'[1]SO 03-b1 - elektroinstalace'!F36</f>
        <v>0</v>
      </c>
      <c r="BD56" s="79">
        <f>'[1]SO 03-b1 - elektroinstalace'!F37</f>
        <v>0</v>
      </c>
      <c r="BT56" s="81" t="s">
        <v>79</v>
      </c>
      <c r="BV56" s="81" t="s">
        <v>73</v>
      </c>
      <c r="BW56" s="81" t="s">
        <v>84</v>
      </c>
      <c r="BX56" s="81" t="s">
        <v>5</v>
      </c>
      <c r="CL56" s="81" t="s">
        <v>17</v>
      </c>
      <c r="CM56" s="81" t="s">
        <v>81</v>
      </c>
    </row>
    <row r="57" spans="1:91" s="80" customFormat="1" ht="24.75" customHeight="1" x14ac:dyDescent="0.2">
      <c r="A57" s="70" t="s">
        <v>75</v>
      </c>
      <c r="B57" s="71"/>
      <c r="C57" s="72"/>
      <c r="D57" s="335" t="s">
        <v>85</v>
      </c>
      <c r="E57" s="335"/>
      <c r="F57" s="335"/>
      <c r="G57" s="335"/>
      <c r="H57" s="335"/>
      <c r="I57" s="73"/>
      <c r="J57" s="335" t="s">
        <v>86</v>
      </c>
      <c r="K57" s="335"/>
      <c r="L57" s="335"/>
      <c r="M57" s="335"/>
      <c r="N57" s="335"/>
      <c r="O57" s="335"/>
      <c r="P57" s="335"/>
      <c r="Q57" s="335"/>
      <c r="R57" s="335"/>
      <c r="S57" s="335"/>
      <c r="T57" s="335"/>
      <c r="U57" s="335"/>
      <c r="V57" s="335"/>
      <c r="W57" s="335"/>
      <c r="X57" s="335"/>
      <c r="Y57" s="335"/>
      <c r="Z57" s="335"/>
      <c r="AA57" s="335"/>
      <c r="AB57" s="335"/>
      <c r="AC57" s="335"/>
      <c r="AD57" s="335"/>
      <c r="AE57" s="335"/>
      <c r="AF57" s="335"/>
      <c r="AG57" s="336">
        <f>'SO 03-b2 - elektro materiál'!J84</f>
        <v>0</v>
      </c>
      <c r="AH57" s="337"/>
      <c r="AI57" s="337"/>
      <c r="AJ57" s="337"/>
      <c r="AK57" s="337"/>
      <c r="AL57" s="337"/>
      <c r="AM57" s="337"/>
      <c r="AN57" s="336">
        <f>AG57*1.21</f>
        <v>0</v>
      </c>
      <c r="AO57" s="337"/>
      <c r="AP57" s="337"/>
      <c r="AQ57" s="74" t="s">
        <v>78</v>
      </c>
      <c r="AR57" s="75"/>
      <c r="AS57" s="76">
        <v>0</v>
      </c>
      <c r="AT57" s="77">
        <f t="shared" si="0"/>
        <v>26364.37</v>
      </c>
      <c r="AU57" s="78">
        <f>'[1]SO 03-b2 - elektro materiál'!P84</f>
        <v>0</v>
      </c>
      <c r="AV57" s="77">
        <f>'[1]SO 03-b2 - elektro materiál'!J33</f>
        <v>26364.37</v>
      </c>
      <c r="AW57" s="77">
        <f>'[1]SO 03-b2 - elektro materiál'!J34</f>
        <v>0</v>
      </c>
      <c r="AX57" s="77">
        <f>'[1]SO 03-b2 - elektro materiál'!J35</f>
        <v>0</v>
      </c>
      <c r="AY57" s="77">
        <f>'[1]SO 03-b2 - elektro materiál'!J36</f>
        <v>0</v>
      </c>
      <c r="AZ57" s="77">
        <f>'[1]SO 03-b2 - elektro materiál'!F33</f>
        <v>125544.6</v>
      </c>
      <c r="BA57" s="77">
        <f>'[1]SO 03-b2 - elektro materiál'!F34</f>
        <v>0</v>
      </c>
      <c r="BB57" s="77">
        <f>'[1]SO 03-b2 - elektro materiál'!F35</f>
        <v>0</v>
      </c>
      <c r="BC57" s="77">
        <f>'[1]SO 03-b2 - elektro materiál'!F36</f>
        <v>0</v>
      </c>
      <c r="BD57" s="79">
        <f>'[1]SO 03-b2 - elektro materiál'!F37</f>
        <v>0</v>
      </c>
      <c r="BT57" s="81" t="s">
        <v>79</v>
      </c>
      <c r="BV57" s="81" t="s">
        <v>73</v>
      </c>
      <c r="BW57" s="81" t="s">
        <v>87</v>
      </c>
      <c r="BX57" s="81" t="s">
        <v>5</v>
      </c>
      <c r="CL57" s="81" t="s">
        <v>17</v>
      </c>
      <c r="CM57" s="81" t="s">
        <v>81</v>
      </c>
    </row>
    <row r="58" spans="1:91" s="80" customFormat="1" ht="24.75" customHeight="1" x14ac:dyDescent="0.2">
      <c r="A58" s="70" t="s">
        <v>75</v>
      </c>
      <c r="B58" s="71"/>
      <c r="C58" s="72"/>
      <c r="D58" s="335" t="s">
        <v>88</v>
      </c>
      <c r="E58" s="335"/>
      <c r="F58" s="335"/>
      <c r="G58" s="335"/>
      <c r="H58" s="335"/>
      <c r="I58" s="73"/>
      <c r="J58" s="335" t="s">
        <v>1249</v>
      </c>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6">
        <f>'SO 03-d - AV technika + s...'!J86</f>
        <v>0</v>
      </c>
      <c r="AH58" s="337"/>
      <c r="AI58" s="337"/>
      <c r="AJ58" s="337"/>
      <c r="AK58" s="337"/>
      <c r="AL58" s="337"/>
      <c r="AM58" s="337"/>
      <c r="AN58" s="336">
        <f>AG58*1.21</f>
        <v>0</v>
      </c>
      <c r="AO58" s="337"/>
      <c r="AP58" s="337"/>
      <c r="AQ58" s="74" t="s">
        <v>78</v>
      </c>
      <c r="AR58" s="75"/>
      <c r="AS58" s="76">
        <v>0</v>
      </c>
      <c r="AT58" s="77">
        <f t="shared" si="0"/>
        <v>130978.86</v>
      </c>
      <c r="AU58" s="78">
        <f>'[1]SO 03-d - AV technika + s...'!P86</f>
        <v>50.14</v>
      </c>
      <c r="AV58" s="77">
        <f>'[1]SO 03-d - AV technika + s...'!J33</f>
        <v>130978.86</v>
      </c>
      <c r="AW58" s="77">
        <f>'[1]SO 03-d - AV technika + s...'!J34</f>
        <v>0</v>
      </c>
      <c r="AX58" s="77">
        <f>'[1]SO 03-d - AV technika + s...'!J35</f>
        <v>0</v>
      </c>
      <c r="AY58" s="77">
        <f>'[1]SO 03-d - AV technika + s...'!J36</f>
        <v>0</v>
      </c>
      <c r="AZ58" s="77">
        <f>'[1]SO 03-d - AV technika + s...'!F33</f>
        <v>623708.88</v>
      </c>
      <c r="BA58" s="77">
        <f>'[1]SO 03-d - AV technika + s...'!F34</f>
        <v>0</v>
      </c>
      <c r="BB58" s="77">
        <f>'[1]SO 03-d - AV technika + s...'!F35</f>
        <v>0</v>
      </c>
      <c r="BC58" s="77">
        <f>'[1]SO 03-d - AV technika + s...'!F36</f>
        <v>0</v>
      </c>
      <c r="BD58" s="79">
        <f>'[1]SO 03-d - AV technika + s...'!F37</f>
        <v>0</v>
      </c>
      <c r="BT58" s="81" t="s">
        <v>79</v>
      </c>
      <c r="BV58" s="81" t="s">
        <v>73</v>
      </c>
      <c r="BW58" s="81" t="s">
        <v>89</v>
      </c>
      <c r="BX58" s="81" t="s">
        <v>5</v>
      </c>
      <c r="CL58" s="81" t="s">
        <v>17</v>
      </c>
      <c r="CM58" s="81" t="s">
        <v>81</v>
      </c>
    </row>
    <row r="59" spans="1:91" s="80" customFormat="1" ht="24.75" customHeight="1" x14ac:dyDescent="0.2">
      <c r="A59" s="70" t="s">
        <v>75</v>
      </c>
      <c r="B59" s="71"/>
      <c r="C59" s="72"/>
      <c r="D59" s="335" t="s">
        <v>90</v>
      </c>
      <c r="E59" s="335"/>
      <c r="F59" s="335"/>
      <c r="G59" s="335"/>
      <c r="H59" s="335"/>
      <c r="I59" s="73"/>
      <c r="J59" s="335" t="s">
        <v>91</v>
      </c>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6">
        <f>'SO 03-VRN - VRN'!J82</f>
        <v>0</v>
      </c>
      <c r="AH59" s="337"/>
      <c r="AI59" s="337"/>
      <c r="AJ59" s="337"/>
      <c r="AK59" s="337"/>
      <c r="AL59" s="337"/>
      <c r="AM59" s="337"/>
      <c r="AN59" s="336">
        <f>AG59*1.21</f>
        <v>0</v>
      </c>
      <c r="AO59" s="337"/>
      <c r="AP59" s="337"/>
      <c r="AQ59" s="74" t="s">
        <v>78</v>
      </c>
      <c r="AR59" s="75"/>
      <c r="AS59" s="82">
        <v>0</v>
      </c>
      <c r="AT59" s="83">
        <f t="shared" si="0"/>
        <v>7350</v>
      </c>
      <c r="AU59" s="84">
        <f>'[1]SO 03-VRN - VRN'!P82</f>
        <v>0</v>
      </c>
      <c r="AV59" s="83">
        <f>'[1]SO 03-VRN - VRN'!J33</f>
        <v>7350</v>
      </c>
      <c r="AW59" s="83">
        <f>'[1]SO 03-VRN - VRN'!J34</f>
        <v>0</v>
      </c>
      <c r="AX59" s="83">
        <f>'[1]SO 03-VRN - VRN'!J35</f>
        <v>0</v>
      </c>
      <c r="AY59" s="83">
        <f>'[1]SO 03-VRN - VRN'!J36</f>
        <v>0</v>
      </c>
      <c r="AZ59" s="83">
        <f>'[1]SO 03-VRN - VRN'!F33</f>
        <v>35000</v>
      </c>
      <c r="BA59" s="83">
        <f>'[1]SO 03-VRN - VRN'!F34</f>
        <v>0</v>
      </c>
      <c r="BB59" s="83">
        <f>'[1]SO 03-VRN - VRN'!F35</f>
        <v>0</v>
      </c>
      <c r="BC59" s="83">
        <f>'[1]SO 03-VRN - VRN'!F36</f>
        <v>0</v>
      </c>
      <c r="BD59" s="85">
        <f>'[1]SO 03-VRN - VRN'!F37</f>
        <v>0</v>
      </c>
      <c r="BT59" s="81" t="s">
        <v>79</v>
      </c>
      <c r="BV59" s="81" t="s">
        <v>73</v>
      </c>
      <c r="BW59" s="81" t="s">
        <v>92</v>
      </c>
      <c r="BX59" s="81" t="s">
        <v>5</v>
      </c>
      <c r="CL59" s="81" t="s">
        <v>17</v>
      </c>
      <c r="CM59" s="81" t="s">
        <v>81</v>
      </c>
    </row>
    <row r="60" spans="1:91" s="21" customFormat="1" ht="30" customHeight="1" x14ac:dyDescent="0.2">
      <c r="A60" s="15"/>
      <c r="B60" s="16"/>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20"/>
      <c r="AS60" s="15"/>
      <c r="AT60" s="15"/>
      <c r="AU60" s="15"/>
      <c r="AV60" s="15"/>
      <c r="AW60" s="15"/>
      <c r="AX60" s="15"/>
      <c r="AY60" s="15"/>
      <c r="AZ60" s="15"/>
      <c r="BA60" s="15"/>
      <c r="BB60" s="15"/>
      <c r="BC60" s="15"/>
      <c r="BD60" s="15"/>
      <c r="BE60" s="15"/>
    </row>
    <row r="61" spans="1:91" s="21" customFormat="1" ht="6.9" customHeight="1" x14ac:dyDescent="0.2">
      <c r="A61" s="15"/>
      <c r="B61" s="30"/>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20"/>
      <c r="AS61" s="15"/>
      <c r="AT61" s="15"/>
      <c r="AU61" s="15"/>
      <c r="AV61" s="15"/>
      <c r="AW61" s="15"/>
      <c r="AX61" s="15"/>
      <c r="AY61" s="15"/>
      <c r="AZ61" s="15"/>
      <c r="BA61" s="15"/>
      <c r="BB61" s="15"/>
      <c r="BC61" s="15"/>
      <c r="BD61" s="15"/>
      <c r="BE61" s="15"/>
    </row>
  </sheetData>
  <sheetProtection formatColumns="0" formatRows="0"/>
  <mergeCells count="56">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D56:H56"/>
    <mergeCell ref="J56:AF56"/>
    <mergeCell ref="AG56:AM56"/>
    <mergeCell ref="AN56:AP56"/>
    <mergeCell ref="D57:H57"/>
    <mergeCell ref="J57:AF57"/>
    <mergeCell ref="AG57:AM57"/>
    <mergeCell ref="AN57:AP57"/>
    <mergeCell ref="D59:H59"/>
    <mergeCell ref="J59:AF59"/>
    <mergeCell ref="AG59:AM59"/>
    <mergeCell ref="AN59:AP59"/>
    <mergeCell ref="D58:H58"/>
    <mergeCell ref="J58:AF58"/>
    <mergeCell ref="AG58:AM58"/>
    <mergeCell ref="AN58:AP58"/>
  </mergeCells>
  <hyperlinks>
    <hyperlink ref="A55" location="'SO 03-a - stavební část'!C2" display="/" xr:uid="{A90C37ED-6CBA-4DFD-9CB9-7FC62A7ACFD5}"/>
    <hyperlink ref="A56" location="'SO 03-b1 - elektroinstalace'!C2" display="/" xr:uid="{BD62EDD7-8E7A-4A5F-9EF8-D83F5121C074}"/>
    <hyperlink ref="A57" location="'SO 03-b2 - elektro materiál'!C2" display="/" xr:uid="{308AF60A-7916-4ED9-85AD-3E0D8C8D77C9}"/>
    <hyperlink ref="A58" location="'SO 03-d - AV technika + s...'!C2" display="/" xr:uid="{0F54F591-C4E3-471D-B66A-28AE293AE0AF}"/>
    <hyperlink ref="A59" location="'SO 03-VRN - VRN'!C2" display="/" xr:uid="{668F1C71-79FD-42B0-A2F6-1C174BDBFB84}"/>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F3C0A-F2E5-4B8E-A0AD-0D7691DE41EA}">
  <sheetPr>
    <pageSetUpPr fitToPage="1"/>
  </sheetPr>
  <dimension ref="A1:BM351"/>
  <sheetViews>
    <sheetView showGridLines="0" topLeftCell="A150" workbookViewId="0">
      <selection activeCell="F167" sqref="F16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9.42578125"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3"/>
      <c r="M2" s="363"/>
      <c r="N2" s="363"/>
      <c r="O2" s="363"/>
      <c r="P2" s="363"/>
      <c r="Q2" s="363"/>
      <c r="R2" s="363"/>
      <c r="S2" s="363"/>
      <c r="T2" s="363"/>
      <c r="U2" s="363"/>
      <c r="V2" s="363"/>
      <c r="AT2" s="2" t="s">
        <v>80</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73" t="str">
        <f>'[1]Rekapitulace stavby'!K6</f>
        <v>INFRASTRUKTURA ZŠ CHOMUTOV - učebna pří.vědy -ZŠ Beethovenova, Chomutov</v>
      </c>
      <c r="F7" s="374"/>
      <c r="G7" s="374"/>
      <c r="H7" s="374"/>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375" t="s">
        <v>95</v>
      </c>
      <c r="F9" s="376"/>
      <c r="G9" s="376"/>
      <c r="H9" s="376"/>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377" t="str">
        <f>'[1]Rekapitulace stavby'!E14</f>
        <v xml:space="preserve"> </v>
      </c>
      <c r="F18" s="377"/>
      <c r="G18" s="377"/>
      <c r="H18" s="377"/>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378" t="s">
        <v>17</v>
      </c>
      <c r="F27" s="378"/>
      <c r="G27" s="378"/>
      <c r="H27" s="378"/>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ROUND(J97,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ROUND((SUM(BE97:BE350)),  2)</f>
        <v>0</v>
      </c>
      <c r="G33" s="15"/>
      <c r="H33" s="15"/>
      <c r="I33" s="104">
        <v>0.21</v>
      </c>
      <c r="J33" s="103">
        <f>ROUND(((SUM(BE97:BE350))*I33),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ROUND((SUM(BF97:BF350)),  2)</f>
        <v>0</v>
      </c>
      <c r="G34" s="15"/>
      <c r="H34" s="15"/>
      <c r="I34" s="104">
        <v>0.15</v>
      </c>
      <c r="J34" s="103">
        <f>ROUND(((SUM(BF97:BF350))*I34),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ROUND((SUM(BG97:BG350)),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ROUND((SUM(BH97:BH350)),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ROUND((SUM(BI97:BI350)),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71" t="str">
        <f>E7</f>
        <v>INFRASTRUKTURA ZŠ CHOMUTOV - učebna pří.vědy -ZŠ Beethovenova, Chomutov</v>
      </c>
      <c r="F48" s="372"/>
      <c r="G48" s="372"/>
      <c r="H48" s="372"/>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53" t="str">
        <f>E9</f>
        <v>SO 03-a - stavební část</v>
      </c>
      <c r="F50" s="370"/>
      <c r="G50" s="370"/>
      <c r="H50" s="370"/>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J97</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100</v>
      </c>
      <c r="E60" s="127"/>
      <c r="F60" s="127"/>
      <c r="G60" s="127"/>
      <c r="H60" s="127"/>
      <c r="I60" s="127"/>
      <c r="J60" s="128">
        <f>J98</f>
        <v>0</v>
      </c>
      <c r="K60" s="125"/>
      <c r="L60" s="129"/>
    </row>
    <row r="61" spans="1:47" s="130" customFormat="1" ht="19.95" customHeight="1" x14ac:dyDescent="0.2">
      <c r="B61" s="131"/>
      <c r="C61" s="132"/>
      <c r="D61" s="133" t="s">
        <v>101</v>
      </c>
      <c r="E61" s="134"/>
      <c r="F61" s="134"/>
      <c r="G61" s="134"/>
      <c r="H61" s="134"/>
      <c r="I61" s="134"/>
      <c r="J61" s="135">
        <f>J99</f>
        <v>0</v>
      </c>
      <c r="K61" s="132"/>
      <c r="L61" s="136"/>
    </row>
    <row r="62" spans="1:47" s="130" customFormat="1" ht="19.95" customHeight="1" x14ac:dyDescent="0.2">
      <c r="B62" s="131"/>
      <c r="C62" s="132"/>
      <c r="D62" s="133" t="s">
        <v>102</v>
      </c>
      <c r="E62" s="134"/>
      <c r="F62" s="134"/>
      <c r="G62" s="134"/>
      <c r="H62" s="134"/>
      <c r="I62" s="134"/>
      <c r="J62" s="135">
        <f>J102</f>
        <v>0</v>
      </c>
      <c r="K62" s="132"/>
      <c r="L62" s="136"/>
    </row>
    <row r="63" spans="1:47" s="130" customFormat="1" ht="19.95" customHeight="1" x14ac:dyDescent="0.2">
      <c r="B63" s="131"/>
      <c r="C63" s="132"/>
      <c r="D63" s="133" t="s">
        <v>103</v>
      </c>
      <c r="E63" s="134"/>
      <c r="F63" s="134"/>
      <c r="G63" s="134"/>
      <c r="H63" s="134"/>
      <c r="I63" s="134"/>
      <c r="J63" s="135">
        <f>J131</f>
        <v>0</v>
      </c>
      <c r="K63" s="132"/>
      <c r="L63" s="136"/>
    </row>
    <row r="64" spans="1:47" s="130" customFormat="1" ht="19.95" customHeight="1" x14ac:dyDescent="0.2">
      <c r="B64" s="131"/>
      <c r="C64" s="132"/>
      <c r="D64" s="133" t="s">
        <v>104</v>
      </c>
      <c r="E64" s="134"/>
      <c r="F64" s="134"/>
      <c r="G64" s="134"/>
      <c r="H64" s="134"/>
      <c r="I64" s="134"/>
      <c r="J64" s="135">
        <f>J153</f>
        <v>0</v>
      </c>
      <c r="K64" s="132"/>
      <c r="L64" s="136"/>
    </row>
    <row r="65" spans="1:31" s="123" customFormat="1" ht="24.9" customHeight="1" x14ac:dyDescent="0.2">
      <c r="B65" s="124"/>
      <c r="C65" s="125"/>
      <c r="D65" s="126" t="s">
        <v>105</v>
      </c>
      <c r="E65" s="127"/>
      <c r="F65" s="127"/>
      <c r="G65" s="127"/>
      <c r="H65" s="127"/>
      <c r="I65" s="127"/>
      <c r="J65" s="128">
        <f>J168</f>
        <v>0</v>
      </c>
      <c r="K65" s="125"/>
      <c r="L65" s="129"/>
    </row>
    <row r="66" spans="1:31" s="130" customFormat="1" ht="19.95" customHeight="1" x14ac:dyDescent="0.2">
      <c r="B66" s="131"/>
      <c r="C66" s="132"/>
      <c r="D66" s="133" t="s">
        <v>106</v>
      </c>
      <c r="E66" s="134"/>
      <c r="F66" s="134"/>
      <c r="G66" s="134"/>
      <c r="H66" s="134"/>
      <c r="I66" s="134"/>
      <c r="J66" s="135">
        <f>J169</f>
        <v>0</v>
      </c>
      <c r="K66" s="132"/>
      <c r="L66" s="136"/>
    </row>
    <row r="67" spans="1:31" s="130" customFormat="1" ht="19.95" customHeight="1" x14ac:dyDescent="0.2">
      <c r="B67" s="131"/>
      <c r="C67" s="132"/>
      <c r="D67" s="133" t="s">
        <v>107</v>
      </c>
      <c r="E67" s="134"/>
      <c r="F67" s="134"/>
      <c r="G67" s="134"/>
      <c r="H67" s="134"/>
      <c r="I67" s="134"/>
      <c r="J67" s="135">
        <f>J186</f>
        <v>0</v>
      </c>
      <c r="K67" s="132"/>
      <c r="L67" s="136"/>
    </row>
    <row r="68" spans="1:31" s="130" customFormat="1" ht="19.95" customHeight="1" x14ac:dyDescent="0.2">
      <c r="B68" s="131"/>
      <c r="C68" s="132"/>
      <c r="D68" s="133" t="s">
        <v>108</v>
      </c>
      <c r="E68" s="134"/>
      <c r="F68" s="134"/>
      <c r="G68" s="134"/>
      <c r="H68" s="134"/>
      <c r="I68" s="134"/>
      <c r="J68" s="135">
        <f>J202</f>
        <v>0</v>
      </c>
      <c r="K68" s="132"/>
      <c r="L68" s="136"/>
    </row>
    <row r="69" spans="1:31" s="130" customFormat="1" ht="19.95" customHeight="1" x14ac:dyDescent="0.2">
      <c r="B69" s="131"/>
      <c r="C69" s="132"/>
      <c r="D69" s="133" t="s">
        <v>109</v>
      </c>
      <c r="E69" s="134"/>
      <c r="F69" s="134"/>
      <c r="G69" s="134"/>
      <c r="H69" s="134"/>
      <c r="I69" s="134"/>
      <c r="J69" s="135">
        <f>J209</f>
        <v>0</v>
      </c>
      <c r="K69" s="132"/>
      <c r="L69" s="136"/>
    </row>
    <row r="70" spans="1:31" s="130" customFormat="1" ht="19.95" customHeight="1" x14ac:dyDescent="0.2">
      <c r="B70" s="131"/>
      <c r="C70" s="132"/>
      <c r="D70" s="133" t="s">
        <v>110</v>
      </c>
      <c r="E70" s="134"/>
      <c r="F70" s="134"/>
      <c r="G70" s="134"/>
      <c r="H70" s="134"/>
      <c r="I70" s="134"/>
      <c r="J70" s="135">
        <f>J224</f>
        <v>0</v>
      </c>
      <c r="K70" s="132"/>
      <c r="L70" s="136"/>
    </row>
    <row r="71" spans="1:31" s="130" customFormat="1" ht="19.95" customHeight="1" x14ac:dyDescent="0.2">
      <c r="B71" s="131"/>
      <c r="C71" s="132"/>
      <c r="D71" s="133" t="s">
        <v>111</v>
      </c>
      <c r="E71" s="134"/>
      <c r="F71" s="134"/>
      <c r="G71" s="134"/>
      <c r="H71" s="134"/>
      <c r="I71" s="134"/>
      <c r="J71" s="135">
        <f>J254</f>
        <v>0</v>
      </c>
      <c r="K71" s="132"/>
      <c r="L71" s="136"/>
    </row>
    <row r="72" spans="1:31" s="130" customFormat="1" ht="19.95" customHeight="1" x14ac:dyDescent="0.2">
      <c r="B72" s="131"/>
      <c r="C72" s="132"/>
      <c r="D72" s="133" t="s">
        <v>112</v>
      </c>
      <c r="E72" s="134"/>
      <c r="F72" s="134"/>
      <c r="G72" s="134"/>
      <c r="H72" s="134"/>
      <c r="I72" s="134"/>
      <c r="J72" s="135">
        <f>J260</f>
        <v>0</v>
      </c>
      <c r="K72" s="132"/>
      <c r="L72" s="136"/>
    </row>
    <row r="73" spans="1:31" s="130" customFormat="1" ht="19.95" customHeight="1" x14ac:dyDescent="0.2">
      <c r="B73" s="131"/>
      <c r="C73" s="132"/>
      <c r="D73" s="133" t="s">
        <v>113</v>
      </c>
      <c r="E73" s="134"/>
      <c r="F73" s="134"/>
      <c r="G73" s="134"/>
      <c r="H73" s="134"/>
      <c r="I73" s="134"/>
      <c r="J73" s="135">
        <f>J262</f>
        <v>0</v>
      </c>
      <c r="K73" s="132"/>
      <c r="L73" s="136"/>
    </row>
    <row r="74" spans="1:31" s="130" customFormat="1" ht="19.95" customHeight="1" x14ac:dyDescent="0.2">
      <c r="B74" s="131"/>
      <c r="C74" s="132"/>
      <c r="D74" s="133" t="s">
        <v>114</v>
      </c>
      <c r="E74" s="134"/>
      <c r="F74" s="134"/>
      <c r="G74" s="134"/>
      <c r="H74" s="134"/>
      <c r="I74" s="134"/>
      <c r="J74" s="135">
        <f>J287</f>
        <v>0</v>
      </c>
      <c r="K74" s="132"/>
      <c r="L74" s="136"/>
    </row>
    <row r="75" spans="1:31" s="130" customFormat="1" ht="19.95" customHeight="1" x14ac:dyDescent="0.2">
      <c r="B75" s="131"/>
      <c r="C75" s="132"/>
      <c r="D75" s="133" t="s">
        <v>115</v>
      </c>
      <c r="E75" s="134"/>
      <c r="F75" s="134"/>
      <c r="G75" s="134"/>
      <c r="H75" s="134"/>
      <c r="I75" s="134"/>
      <c r="J75" s="135">
        <f>J307</f>
        <v>0</v>
      </c>
      <c r="K75" s="132"/>
      <c r="L75" s="136"/>
    </row>
    <row r="76" spans="1:31" s="130" customFormat="1" ht="19.95" customHeight="1" x14ac:dyDescent="0.2">
      <c r="B76" s="131"/>
      <c r="C76" s="132"/>
      <c r="D76" s="133" t="s">
        <v>116</v>
      </c>
      <c r="E76" s="134"/>
      <c r="F76" s="134"/>
      <c r="G76" s="134"/>
      <c r="H76" s="134"/>
      <c r="I76" s="134"/>
      <c r="J76" s="135">
        <f>J327</f>
        <v>0</v>
      </c>
      <c r="K76" s="132"/>
      <c r="L76" s="136"/>
    </row>
    <row r="77" spans="1:31" s="123" customFormat="1" ht="24.9" customHeight="1" x14ac:dyDescent="0.2">
      <c r="B77" s="124"/>
      <c r="C77" s="125"/>
      <c r="D77" s="126" t="s">
        <v>117</v>
      </c>
      <c r="E77" s="127"/>
      <c r="F77" s="127"/>
      <c r="G77" s="127"/>
      <c r="H77" s="127"/>
      <c r="I77" s="127"/>
      <c r="J77" s="128">
        <f>J349</f>
        <v>0</v>
      </c>
      <c r="K77" s="125"/>
      <c r="L77" s="129"/>
    </row>
    <row r="78" spans="1:31" s="21" customFormat="1" ht="21.75" customHeight="1" x14ac:dyDescent="0.2">
      <c r="A78" s="15"/>
      <c r="B78" s="16"/>
      <c r="C78" s="17"/>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6.9" customHeight="1" x14ac:dyDescent="0.2">
      <c r="A79" s="15"/>
      <c r="B79" s="30"/>
      <c r="C79" s="31"/>
      <c r="D79" s="31"/>
      <c r="E79" s="31"/>
      <c r="F79" s="31"/>
      <c r="G79" s="31"/>
      <c r="H79" s="31"/>
      <c r="I79" s="31"/>
      <c r="J79" s="31"/>
      <c r="K79" s="31"/>
      <c r="L79" s="91"/>
      <c r="S79" s="15"/>
      <c r="T79" s="15"/>
      <c r="U79" s="15"/>
      <c r="V79" s="15"/>
      <c r="W79" s="15"/>
      <c r="X79" s="15"/>
      <c r="Y79" s="15"/>
      <c r="Z79" s="15"/>
      <c r="AA79" s="15"/>
      <c r="AB79" s="15"/>
      <c r="AC79" s="15"/>
      <c r="AD79" s="15"/>
      <c r="AE79" s="15"/>
    </row>
    <row r="83" spans="1:31" s="21" customFormat="1" ht="6.9" customHeight="1" x14ac:dyDescent="0.2">
      <c r="A83" s="15"/>
      <c r="B83" s="32"/>
      <c r="C83" s="33"/>
      <c r="D83" s="33"/>
      <c r="E83" s="33"/>
      <c r="F83" s="33"/>
      <c r="G83" s="33"/>
      <c r="H83" s="33"/>
      <c r="I83" s="33"/>
      <c r="J83" s="33"/>
      <c r="K83" s="33"/>
      <c r="L83" s="91"/>
      <c r="S83" s="15"/>
      <c r="T83" s="15"/>
      <c r="U83" s="15"/>
      <c r="V83" s="15"/>
      <c r="W83" s="15"/>
      <c r="X83" s="15"/>
      <c r="Y83" s="15"/>
      <c r="Z83" s="15"/>
      <c r="AA83" s="15"/>
      <c r="AB83" s="15"/>
      <c r="AC83" s="15"/>
      <c r="AD83" s="15"/>
      <c r="AE83" s="15"/>
    </row>
    <row r="84" spans="1:31" s="21" customFormat="1" ht="24.9" customHeight="1" x14ac:dyDescent="0.2">
      <c r="A84" s="15"/>
      <c r="B84" s="16"/>
      <c r="C84" s="8" t="s">
        <v>118</v>
      </c>
      <c r="D84" s="17"/>
      <c r="E84" s="17"/>
      <c r="F84" s="17"/>
      <c r="G84" s="17"/>
      <c r="H84" s="17"/>
      <c r="I84" s="17"/>
      <c r="J84" s="17"/>
      <c r="K84" s="17"/>
      <c r="L84" s="91"/>
      <c r="S84" s="15"/>
      <c r="T84" s="15"/>
      <c r="U84" s="15"/>
      <c r="V84" s="15"/>
      <c r="W84" s="15"/>
      <c r="X84" s="15"/>
      <c r="Y84" s="15"/>
      <c r="Z84" s="15"/>
      <c r="AA84" s="15"/>
      <c r="AB84" s="15"/>
      <c r="AC84" s="15"/>
      <c r="AD84" s="15"/>
      <c r="AE84" s="15"/>
    </row>
    <row r="85" spans="1:31" s="21" customFormat="1" ht="6.9" customHeight="1" x14ac:dyDescent="0.2">
      <c r="A85" s="15"/>
      <c r="B85" s="16"/>
      <c r="C85" s="17"/>
      <c r="D85" s="17"/>
      <c r="E85" s="17"/>
      <c r="F85" s="17"/>
      <c r="G85" s="17"/>
      <c r="H85" s="17"/>
      <c r="I85" s="17"/>
      <c r="J85" s="17"/>
      <c r="K85" s="17"/>
      <c r="L85" s="91"/>
      <c r="S85" s="15"/>
      <c r="T85" s="15"/>
      <c r="U85" s="15"/>
      <c r="V85" s="15"/>
      <c r="W85" s="15"/>
      <c r="X85" s="15"/>
      <c r="Y85" s="15"/>
      <c r="Z85" s="15"/>
      <c r="AA85" s="15"/>
      <c r="AB85" s="15"/>
      <c r="AC85" s="15"/>
      <c r="AD85" s="15"/>
      <c r="AE85" s="15"/>
    </row>
    <row r="86" spans="1:31" s="21" customFormat="1" ht="12" customHeight="1" x14ac:dyDescent="0.2">
      <c r="A86" s="15"/>
      <c r="B86" s="16"/>
      <c r="C86" s="12" t="s">
        <v>14</v>
      </c>
      <c r="D86" s="17"/>
      <c r="E86" s="17"/>
      <c r="F86" s="17"/>
      <c r="G86" s="17"/>
      <c r="H86" s="17"/>
      <c r="I86" s="17"/>
      <c r="J86" s="17"/>
      <c r="K86" s="17"/>
      <c r="L86" s="91"/>
      <c r="S86" s="15"/>
      <c r="T86" s="15"/>
      <c r="U86" s="15"/>
      <c r="V86" s="15"/>
      <c r="W86" s="15"/>
      <c r="X86" s="15"/>
      <c r="Y86" s="15"/>
      <c r="Z86" s="15"/>
      <c r="AA86" s="15"/>
      <c r="AB86" s="15"/>
      <c r="AC86" s="15"/>
      <c r="AD86" s="15"/>
      <c r="AE86" s="15"/>
    </row>
    <row r="87" spans="1:31" s="21" customFormat="1" ht="16.5" customHeight="1" x14ac:dyDescent="0.2">
      <c r="A87" s="15"/>
      <c r="B87" s="16"/>
      <c r="C87" s="17"/>
      <c r="D87" s="17"/>
      <c r="E87" s="371" t="str">
        <f>E7</f>
        <v>INFRASTRUKTURA ZŠ CHOMUTOV - učebna pří.vědy -ZŠ Beethovenova, Chomutov</v>
      </c>
      <c r="F87" s="372"/>
      <c r="G87" s="372"/>
      <c r="H87" s="372"/>
      <c r="I87" s="17"/>
      <c r="J87" s="17"/>
      <c r="K87" s="17"/>
      <c r="L87" s="91"/>
      <c r="S87" s="15"/>
      <c r="T87" s="15"/>
      <c r="U87" s="15"/>
      <c r="V87" s="15"/>
      <c r="W87" s="15"/>
      <c r="X87" s="15"/>
      <c r="Y87" s="15"/>
      <c r="Z87" s="15"/>
      <c r="AA87" s="15"/>
      <c r="AB87" s="15"/>
      <c r="AC87" s="15"/>
      <c r="AD87" s="15"/>
      <c r="AE87" s="15"/>
    </row>
    <row r="88" spans="1:31" s="21" customFormat="1" ht="12" customHeight="1" x14ac:dyDescent="0.2">
      <c r="A88" s="15"/>
      <c r="B88" s="16"/>
      <c r="C88" s="12" t="s">
        <v>94</v>
      </c>
      <c r="D88" s="17"/>
      <c r="E88" s="17"/>
      <c r="F88" s="17"/>
      <c r="G88" s="17"/>
      <c r="H88" s="17"/>
      <c r="I88" s="17"/>
      <c r="J88" s="17"/>
      <c r="K88" s="17"/>
      <c r="L88" s="91"/>
      <c r="S88" s="15"/>
      <c r="T88" s="15"/>
      <c r="U88" s="15"/>
      <c r="V88" s="15"/>
      <c r="W88" s="15"/>
      <c r="X88" s="15"/>
      <c r="Y88" s="15"/>
      <c r="Z88" s="15"/>
      <c r="AA88" s="15"/>
      <c r="AB88" s="15"/>
      <c r="AC88" s="15"/>
      <c r="AD88" s="15"/>
      <c r="AE88" s="15"/>
    </row>
    <row r="89" spans="1:31" s="21" customFormat="1" ht="16.5" customHeight="1" x14ac:dyDescent="0.2">
      <c r="A89" s="15"/>
      <c r="B89" s="16"/>
      <c r="C89" s="17"/>
      <c r="D89" s="17"/>
      <c r="E89" s="353" t="str">
        <f>E9</f>
        <v>SO 03-a - stavební část</v>
      </c>
      <c r="F89" s="370"/>
      <c r="G89" s="370"/>
      <c r="H89" s="370"/>
      <c r="I89" s="17"/>
      <c r="J89" s="17"/>
      <c r="K89" s="17"/>
      <c r="L89" s="91"/>
      <c r="S89" s="15"/>
      <c r="T89" s="15"/>
      <c r="U89" s="15"/>
      <c r="V89" s="15"/>
      <c r="W89" s="15"/>
      <c r="X89" s="15"/>
      <c r="Y89" s="15"/>
      <c r="Z89" s="15"/>
      <c r="AA89" s="15"/>
      <c r="AB89" s="15"/>
      <c r="AC89" s="15"/>
      <c r="AD89" s="15"/>
      <c r="AE89" s="15"/>
    </row>
    <row r="90" spans="1:31" s="21" customFormat="1" ht="6.9" customHeight="1" x14ac:dyDescent="0.2">
      <c r="A90" s="15"/>
      <c r="B90" s="16"/>
      <c r="C90" s="17"/>
      <c r="D90" s="17"/>
      <c r="E90" s="17"/>
      <c r="F90" s="17"/>
      <c r="G90" s="17"/>
      <c r="H90" s="17"/>
      <c r="I90" s="17"/>
      <c r="J90" s="17"/>
      <c r="K90" s="17"/>
      <c r="L90" s="91"/>
      <c r="S90" s="15"/>
      <c r="T90" s="15"/>
      <c r="U90" s="15"/>
      <c r="V90" s="15"/>
      <c r="W90" s="15"/>
      <c r="X90" s="15"/>
      <c r="Y90" s="15"/>
      <c r="Z90" s="15"/>
      <c r="AA90" s="15"/>
      <c r="AB90" s="15"/>
      <c r="AC90" s="15"/>
      <c r="AD90" s="15"/>
      <c r="AE90" s="15"/>
    </row>
    <row r="91" spans="1:31" s="21" customFormat="1" ht="12" customHeight="1" x14ac:dyDescent="0.2">
      <c r="A91" s="15"/>
      <c r="B91" s="16"/>
      <c r="C91" s="12" t="s">
        <v>19</v>
      </c>
      <c r="D91" s="17"/>
      <c r="E91" s="17"/>
      <c r="F91" s="13" t="str">
        <f>F12</f>
        <v xml:space="preserve"> </v>
      </c>
      <c r="G91" s="17"/>
      <c r="H91" s="17"/>
      <c r="I91" s="12" t="s">
        <v>21</v>
      </c>
      <c r="J91" s="116" t="str">
        <f>IF(J12="","",J12)</f>
        <v>2. 3. 2020</v>
      </c>
      <c r="K91" s="17"/>
      <c r="L91" s="91"/>
      <c r="S91" s="15"/>
      <c r="T91" s="15"/>
      <c r="U91" s="15"/>
      <c r="V91" s="15"/>
      <c r="W91" s="15"/>
      <c r="X91" s="15"/>
      <c r="Y91" s="15"/>
      <c r="Z91" s="15"/>
      <c r="AA91" s="15"/>
      <c r="AB91" s="15"/>
      <c r="AC91" s="15"/>
      <c r="AD91" s="15"/>
      <c r="AE91" s="15"/>
    </row>
    <row r="92" spans="1:31" s="21" customFormat="1" ht="6.9" customHeight="1" x14ac:dyDescent="0.2">
      <c r="A92" s="15"/>
      <c r="B92" s="16"/>
      <c r="C92" s="17"/>
      <c r="D92" s="17"/>
      <c r="E92" s="17"/>
      <c r="F92" s="17"/>
      <c r="G92" s="17"/>
      <c r="H92" s="17"/>
      <c r="I92" s="17"/>
      <c r="J92" s="17"/>
      <c r="K92" s="17"/>
      <c r="L92" s="91"/>
      <c r="S92" s="15"/>
      <c r="T92" s="15"/>
      <c r="U92" s="15"/>
      <c r="V92" s="15"/>
      <c r="W92" s="15"/>
      <c r="X92" s="15"/>
      <c r="Y92" s="15"/>
      <c r="Z92" s="15"/>
      <c r="AA92" s="15"/>
      <c r="AB92" s="15"/>
      <c r="AC92" s="15"/>
      <c r="AD92" s="15"/>
      <c r="AE92" s="15"/>
    </row>
    <row r="93" spans="1:31" s="21" customFormat="1" ht="25.65" customHeight="1" x14ac:dyDescent="0.2">
      <c r="A93" s="15"/>
      <c r="B93" s="16"/>
      <c r="C93" s="12" t="s">
        <v>23</v>
      </c>
      <c r="D93" s="17"/>
      <c r="E93" s="17"/>
      <c r="F93" s="13" t="str">
        <f>E15</f>
        <v>Statutární město Chomutov</v>
      </c>
      <c r="G93" s="17"/>
      <c r="H93" s="17"/>
      <c r="I93" s="12" t="s">
        <v>29</v>
      </c>
      <c r="J93" s="117" t="str">
        <f>E21</f>
        <v>KAP ATELIER s.r.o.</v>
      </c>
      <c r="K93" s="17"/>
      <c r="L93" s="91"/>
      <c r="S93" s="15"/>
      <c r="T93" s="15"/>
      <c r="U93" s="15"/>
      <c r="V93" s="15"/>
      <c r="W93" s="15"/>
      <c r="X93" s="15"/>
      <c r="Y93" s="15"/>
      <c r="Z93" s="15"/>
      <c r="AA93" s="15"/>
      <c r="AB93" s="15"/>
      <c r="AC93" s="15"/>
      <c r="AD93" s="15"/>
      <c r="AE93" s="15"/>
    </row>
    <row r="94" spans="1:31" s="21" customFormat="1" ht="25.65" customHeight="1" x14ac:dyDescent="0.2">
      <c r="A94" s="15"/>
      <c r="B94" s="16"/>
      <c r="C94" s="12" t="s">
        <v>28</v>
      </c>
      <c r="D94" s="17"/>
      <c r="E94" s="17"/>
      <c r="F94" s="13" t="str">
        <f>IF(E18="","",E18)</f>
        <v xml:space="preserve"> </v>
      </c>
      <c r="G94" s="17"/>
      <c r="H94" s="17"/>
      <c r="I94" s="12" t="s">
        <v>32</v>
      </c>
      <c r="J94" s="117" t="str">
        <f>E24</f>
        <v>ing. Kateřina Tumpachová</v>
      </c>
      <c r="K94" s="17"/>
      <c r="L94" s="91"/>
      <c r="S94" s="15"/>
      <c r="T94" s="15"/>
      <c r="U94" s="15"/>
      <c r="V94" s="15"/>
      <c r="W94" s="15"/>
      <c r="X94" s="15"/>
      <c r="Y94" s="15"/>
      <c r="Z94" s="15"/>
      <c r="AA94" s="15"/>
      <c r="AB94" s="15"/>
      <c r="AC94" s="15"/>
      <c r="AD94" s="15"/>
      <c r="AE94" s="15"/>
    </row>
    <row r="95" spans="1:31" s="21" customFormat="1" ht="10.35" customHeight="1" x14ac:dyDescent="0.2">
      <c r="A95" s="15"/>
      <c r="B95" s="16"/>
      <c r="C95" s="17"/>
      <c r="D95" s="17"/>
      <c r="E95" s="17"/>
      <c r="F95" s="17"/>
      <c r="G95" s="17"/>
      <c r="H95" s="17"/>
      <c r="I95" s="17"/>
      <c r="J95" s="17"/>
      <c r="K95" s="17"/>
      <c r="L95" s="91"/>
      <c r="S95" s="15"/>
      <c r="T95" s="15"/>
      <c r="U95" s="15"/>
      <c r="V95" s="15"/>
      <c r="W95" s="15"/>
      <c r="X95" s="15"/>
      <c r="Y95" s="15"/>
      <c r="Z95" s="15"/>
      <c r="AA95" s="15"/>
      <c r="AB95" s="15"/>
      <c r="AC95" s="15"/>
      <c r="AD95" s="15"/>
      <c r="AE95" s="15"/>
    </row>
    <row r="96" spans="1:31" s="143" customFormat="1" ht="29.25" customHeight="1" x14ac:dyDescent="0.2">
      <c r="A96" s="137"/>
      <c r="B96" s="138"/>
      <c r="C96" s="139" t="s">
        <v>119</v>
      </c>
      <c r="D96" s="140" t="s">
        <v>56</v>
      </c>
      <c r="E96" s="140" t="s">
        <v>52</v>
      </c>
      <c r="F96" s="140" t="s">
        <v>53</v>
      </c>
      <c r="G96" s="140" t="s">
        <v>120</v>
      </c>
      <c r="H96" s="140" t="s">
        <v>121</v>
      </c>
      <c r="I96" s="140" t="s">
        <v>122</v>
      </c>
      <c r="J96" s="140" t="s">
        <v>98</v>
      </c>
      <c r="K96" s="141" t="s">
        <v>123</v>
      </c>
      <c r="L96" s="142"/>
      <c r="M96" s="52" t="s">
        <v>17</v>
      </c>
      <c r="N96" s="53" t="s">
        <v>41</v>
      </c>
      <c r="O96" s="53" t="s">
        <v>124</v>
      </c>
      <c r="P96" s="53" t="s">
        <v>125</v>
      </c>
      <c r="Q96" s="53" t="s">
        <v>126</v>
      </c>
      <c r="R96" s="53" t="s">
        <v>127</v>
      </c>
      <c r="S96" s="53" t="s">
        <v>128</v>
      </c>
      <c r="T96" s="54" t="s">
        <v>129</v>
      </c>
      <c r="U96" s="137"/>
      <c r="V96" s="137"/>
      <c r="W96" s="137"/>
      <c r="X96" s="137"/>
      <c r="Y96" s="137"/>
      <c r="Z96" s="137"/>
      <c r="AA96" s="137"/>
      <c r="AB96" s="137"/>
      <c r="AC96" s="137"/>
      <c r="AD96" s="137"/>
      <c r="AE96" s="137"/>
    </row>
    <row r="97" spans="1:65" s="21" customFormat="1" ht="22.95" customHeight="1" x14ac:dyDescent="0.3">
      <c r="A97" s="15"/>
      <c r="B97" s="16"/>
      <c r="C97" s="60" t="s">
        <v>130</v>
      </c>
      <c r="D97" s="17"/>
      <c r="E97" s="17"/>
      <c r="F97" s="17"/>
      <c r="G97" s="17"/>
      <c r="H97" s="17"/>
      <c r="I97" s="17"/>
      <c r="J97" s="144">
        <f>BK97</f>
        <v>0</v>
      </c>
      <c r="K97" s="17"/>
      <c r="L97" s="20"/>
      <c r="M97" s="55"/>
      <c r="N97" s="145"/>
      <c r="O97" s="56"/>
      <c r="P97" s="146">
        <f>P98+P168+P349</f>
        <v>652.20788400000004</v>
      </c>
      <c r="Q97" s="56"/>
      <c r="R97" s="146">
        <f>R98+R168+R349</f>
        <v>8.0816904939579999</v>
      </c>
      <c r="S97" s="56"/>
      <c r="T97" s="147">
        <f>T98+T168+T349</f>
        <v>12.763400879999997</v>
      </c>
      <c r="U97" s="15"/>
      <c r="V97" s="15"/>
      <c r="W97" s="15"/>
      <c r="X97" s="15"/>
      <c r="Y97" s="15"/>
      <c r="Z97" s="15"/>
      <c r="AA97" s="15"/>
      <c r="AB97" s="15"/>
      <c r="AC97" s="15"/>
      <c r="AD97" s="15"/>
      <c r="AE97" s="15"/>
      <c r="AT97" s="2" t="s">
        <v>70</v>
      </c>
      <c r="AU97" s="2" t="s">
        <v>99</v>
      </c>
      <c r="BK97" s="148">
        <f>BK98+BK168+BK349</f>
        <v>0</v>
      </c>
    </row>
    <row r="98" spans="1:65" s="149" customFormat="1" ht="25.95" customHeight="1" x14ac:dyDescent="0.25">
      <c r="B98" s="150"/>
      <c r="C98" s="151"/>
      <c r="D98" s="152" t="s">
        <v>70</v>
      </c>
      <c r="E98" s="153" t="s">
        <v>131</v>
      </c>
      <c r="F98" s="153" t="s">
        <v>132</v>
      </c>
      <c r="G98" s="151"/>
      <c r="H98" s="151"/>
      <c r="I98" s="151"/>
      <c r="J98" s="154">
        <f>BK98</f>
        <v>0</v>
      </c>
      <c r="K98" s="151"/>
      <c r="L98" s="155"/>
      <c r="M98" s="156"/>
      <c r="N98" s="157"/>
      <c r="O98" s="157"/>
      <c r="P98" s="158">
        <f>P99+P102+P131+P153</f>
        <v>333.96039300000001</v>
      </c>
      <c r="Q98" s="157"/>
      <c r="R98" s="158">
        <f>R99+R102+R131+R153</f>
        <v>4.2046321119999996</v>
      </c>
      <c r="S98" s="157"/>
      <c r="T98" s="159">
        <f>T99+T102+T131+T153</f>
        <v>10.652806599999998</v>
      </c>
      <c r="AR98" s="160" t="s">
        <v>79</v>
      </c>
      <c r="AT98" s="161" t="s">
        <v>70</v>
      </c>
      <c r="AU98" s="161" t="s">
        <v>71</v>
      </c>
      <c r="AY98" s="160" t="s">
        <v>133</v>
      </c>
      <c r="BK98" s="162">
        <f>BK99+BK102+BK131+BK153</f>
        <v>0</v>
      </c>
    </row>
    <row r="99" spans="1:65" s="149" customFormat="1" ht="22.95" customHeight="1" x14ac:dyDescent="0.25">
      <c r="B99" s="150"/>
      <c r="C99" s="151"/>
      <c r="D99" s="152" t="s">
        <v>70</v>
      </c>
      <c r="E99" s="163" t="s">
        <v>134</v>
      </c>
      <c r="F99" s="163" t="s">
        <v>135</v>
      </c>
      <c r="G99" s="151"/>
      <c r="H99" s="151"/>
      <c r="I99" s="151"/>
      <c r="J99" s="164">
        <f>BK99</f>
        <v>0</v>
      </c>
      <c r="K99" s="151"/>
      <c r="L99" s="155"/>
      <c r="M99" s="156"/>
      <c r="N99" s="157"/>
      <c r="O99" s="157"/>
      <c r="P99" s="158">
        <f>SUM(P100:P101)</f>
        <v>1.214</v>
      </c>
      <c r="Q99" s="157"/>
      <c r="R99" s="158">
        <f>SUM(R100:R101)</f>
        <v>0.15842000000000001</v>
      </c>
      <c r="S99" s="157"/>
      <c r="T99" s="159">
        <f>SUM(T100:T101)</f>
        <v>0</v>
      </c>
      <c r="AR99" s="160" t="s">
        <v>79</v>
      </c>
      <c r="AT99" s="161" t="s">
        <v>70</v>
      </c>
      <c r="AU99" s="161" t="s">
        <v>79</v>
      </c>
      <c r="AY99" s="160" t="s">
        <v>133</v>
      </c>
      <c r="BK99" s="162">
        <f>SUM(BK100:BK101)</f>
        <v>0</v>
      </c>
    </row>
    <row r="100" spans="1:65" s="21" customFormat="1" ht="21.75" customHeight="1" x14ac:dyDescent="0.2">
      <c r="A100" s="15"/>
      <c r="B100" s="16"/>
      <c r="C100" s="165" t="s">
        <v>79</v>
      </c>
      <c r="D100" s="165" t="s">
        <v>136</v>
      </c>
      <c r="E100" s="166" t="s">
        <v>137</v>
      </c>
      <c r="F100" s="167" t="s">
        <v>138</v>
      </c>
      <c r="G100" s="168" t="s">
        <v>139</v>
      </c>
      <c r="H100" s="169">
        <v>2</v>
      </c>
      <c r="I100" s="170">
        <v>0</v>
      </c>
      <c r="J100" s="170">
        <f>ROUND(I100*H100,2)</f>
        <v>0</v>
      </c>
      <c r="K100" s="167" t="s">
        <v>140</v>
      </c>
      <c r="L100" s="20"/>
      <c r="M100" s="171" t="s">
        <v>17</v>
      </c>
      <c r="N100" s="172" t="s">
        <v>42</v>
      </c>
      <c r="O100" s="173">
        <v>0.60699999999999998</v>
      </c>
      <c r="P100" s="173">
        <f>O100*H100</f>
        <v>1.214</v>
      </c>
      <c r="Q100" s="173">
        <v>7.9210000000000003E-2</v>
      </c>
      <c r="R100" s="173">
        <f>Q100*H100</f>
        <v>0.15842000000000001</v>
      </c>
      <c r="S100" s="173">
        <v>0</v>
      </c>
      <c r="T100" s="174">
        <f>S100*H100</f>
        <v>0</v>
      </c>
      <c r="U100" s="15"/>
      <c r="V100" s="15"/>
      <c r="W100" s="15"/>
      <c r="X100" s="15"/>
      <c r="Y100" s="15"/>
      <c r="Z100" s="15"/>
      <c r="AA100" s="15"/>
      <c r="AB100" s="15"/>
      <c r="AC100" s="15"/>
      <c r="AD100" s="15"/>
      <c r="AE100" s="15"/>
      <c r="AR100" s="175" t="s">
        <v>141</v>
      </c>
      <c r="AT100" s="175" t="s">
        <v>136</v>
      </c>
      <c r="AU100" s="175" t="s">
        <v>81</v>
      </c>
      <c r="AY100" s="2" t="s">
        <v>133</v>
      </c>
      <c r="BE100" s="176">
        <f>IF(N100="základní",J100,0)</f>
        <v>0</v>
      </c>
      <c r="BF100" s="176">
        <f>IF(N100="snížená",J100,0)</f>
        <v>0</v>
      </c>
      <c r="BG100" s="176">
        <f>IF(N100="zákl. přenesená",J100,0)</f>
        <v>0</v>
      </c>
      <c r="BH100" s="176">
        <f>IF(N100="sníž. přenesená",J100,0)</f>
        <v>0</v>
      </c>
      <c r="BI100" s="176">
        <f>IF(N100="nulová",J100,0)</f>
        <v>0</v>
      </c>
      <c r="BJ100" s="2" t="s">
        <v>79</v>
      </c>
      <c r="BK100" s="176">
        <f>ROUND(I100*H100,2)</f>
        <v>0</v>
      </c>
      <c r="BL100" s="2" t="s">
        <v>141</v>
      </c>
      <c r="BM100" s="175" t="s">
        <v>142</v>
      </c>
    </row>
    <row r="101" spans="1:65" s="177" customFormat="1" x14ac:dyDescent="0.2">
      <c r="B101" s="178"/>
      <c r="C101" s="179"/>
      <c r="D101" s="180" t="s">
        <v>143</v>
      </c>
      <c r="E101" s="181" t="s">
        <v>17</v>
      </c>
      <c r="F101" s="182" t="s">
        <v>144</v>
      </c>
      <c r="G101" s="179"/>
      <c r="H101" s="183">
        <v>2</v>
      </c>
      <c r="I101" s="179"/>
      <c r="J101" s="179"/>
      <c r="K101" s="179"/>
      <c r="L101" s="184"/>
      <c r="M101" s="185"/>
      <c r="N101" s="186"/>
      <c r="O101" s="186"/>
      <c r="P101" s="186"/>
      <c r="Q101" s="186"/>
      <c r="R101" s="186"/>
      <c r="S101" s="186"/>
      <c r="T101" s="187"/>
      <c r="AT101" s="188" t="s">
        <v>143</v>
      </c>
      <c r="AU101" s="188" t="s">
        <v>81</v>
      </c>
      <c r="AV101" s="177" t="s">
        <v>81</v>
      </c>
      <c r="AW101" s="177" t="s">
        <v>31</v>
      </c>
      <c r="AX101" s="177" t="s">
        <v>79</v>
      </c>
      <c r="AY101" s="188" t="s">
        <v>133</v>
      </c>
    </row>
    <row r="102" spans="1:65" s="149" customFormat="1" ht="22.95" customHeight="1" x14ac:dyDescent="0.25">
      <c r="B102" s="150"/>
      <c r="C102" s="151"/>
      <c r="D102" s="152" t="s">
        <v>70</v>
      </c>
      <c r="E102" s="163" t="s">
        <v>145</v>
      </c>
      <c r="F102" s="163" t="s">
        <v>146</v>
      </c>
      <c r="G102" s="151"/>
      <c r="H102" s="151"/>
      <c r="I102" s="151"/>
      <c r="J102" s="164">
        <f>BK102</f>
        <v>0</v>
      </c>
      <c r="K102" s="151"/>
      <c r="L102" s="155"/>
      <c r="M102" s="156"/>
      <c r="N102" s="157"/>
      <c r="O102" s="157"/>
      <c r="P102" s="158">
        <f>SUM(P103:P130)</f>
        <v>180.29670300000001</v>
      </c>
      <c r="Q102" s="157"/>
      <c r="R102" s="158">
        <f>SUM(R103:R130)</f>
        <v>4.0368167269999997</v>
      </c>
      <c r="S102" s="157"/>
      <c r="T102" s="159">
        <f>SUM(T103:T130)</f>
        <v>0</v>
      </c>
      <c r="AR102" s="160" t="s">
        <v>79</v>
      </c>
      <c r="AT102" s="161" t="s">
        <v>70</v>
      </c>
      <c r="AU102" s="161" t="s">
        <v>79</v>
      </c>
      <c r="AY102" s="160" t="s">
        <v>133</v>
      </c>
      <c r="BK102" s="162">
        <f>SUM(BK103:BK130)</f>
        <v>0</v>
      </c>
    </row>
    <row r="103" spans="1:65" s="21" customFormat="1" ht="16.5" customHeight="1" x14ac:dyDescent="0.2">
      <c r="A103" s="15"/>
      <c r="B103" s="16"/>
      <c r="C103" s="165" t="s">
        <v>81</v>
      </c>
      <c r="D103" s="165" t="s">
        <v>136</v>
      </c>
      <c r="E103" s="166" t="s">
        <v>147</v>
      </c>
      <c r="F103" s="167" t="s">
        <v>148</v>
      </c>
      <c r="G103" s="168" t="s">
        <v>139</v>
      </c>
      <c r="H103" s="169">
        <v>55.43</v>
      </c>
      <c r="I103" s="170">
        <v>0</v>
      </c>
      <c r="J103" s="170">
        <f>ROUND(I103*H103,2)</f>
        <v>0</v>
      </c>
      <c r="K103" s="167" t="s">
        <v>140</v>
      </c>
      <c r="L103" s="20"/>
      <c r="M103" s="171" t="s">
        <v>17</v>
      </c>
      <c r="N103" s="172" t="s">
        <v>42</v>
      </c>
      <c r="O103" s="173">
        <v>0.14799999999999999</v>
      </c>
      <c r="P103" s="173">
        <f>O103*H103</f>
        <v>8.20364</v>
      </c>
      <c r="Q103" s="173">
        <v>2.63E-4</v>
      </c>
      <c r="R103" s="173">
        <f>Q103*H103</f>
        <v>1.457809E-2</v>
      </c>
      <c r="S103" s="173">
        <v>0</v>
      </c>
      <c r="T103" s="174">
        <f>S103*H103</f>
        <v>0</v>
      </c>
      <c r="U103" s="15"/>
      <c r="V103" s="15"/>
      <c r="W103" s="15"/>
      <c r="X103" s="15"/>
      <c r="Y103" s="15"/>
      <c r="Z103" s="15"/>
      <c r="AA103" s="15"/>
      <c r="AB103" s="15"/>
      <c r="AC103" s="15"/>
      <c r="AD103" s="15"/>
      <c r="AE103" s="15"/>
      <c r="AR103" s="175" t="s">
        <v>141</v>
      </c>
      <c r="AT103" s="175" t="s">
        <v>136</v>
      </c>
      <c r="AU103" s="175" t="s">
        <v>81</v>
      </c>
      <c r="AY103" s="2" t="s">
        <v>133</v>
      </c>
      <c r="BE103" s="176">
        <f>IF(N103="základní",J103,0)</f>
        <v>0</v>
      </c>
      <c r="BF103" s="176">
        <f>IF(N103="snížená",J103,0)</f>
        <v>0</v>
      </c>
      <c r="BG103" s="176">
        <f>IF(N103="zákl. přenesená",J103,0)</f>
        <v>0</v>
      </c>
      <c r="BH103" s="176">
        <f>IF(N103="sníž. přenesená",J103,0)</f>
        <v>0</v>
      </c>
      <c r="BI103" s="176">
        <f>IF(N103="nulová",J103,0)</f>
        <v>0</v>
      </c>
      <c r="BJ103" s="2" t="s">
        <v>79</v>
      </c>
      <c r="BK103" s="176">
        <f>ROUND(I103*H103,2)</f>
        <v>0</v>
      </c>
      <c r="BL103" s="2" t="s">
        <v>141</v>
      </c>
      <c r="BM103" s="175" t="s">
        <v>149</v>
      </c>
    </row>
    <row r="104" spans="1:65" s="21" customFormat="1" ht="16.5" customHeight="1" x14ac:dyDescent="0.2">
      <c r="A104" s="15"/>
      <c r="B104" s="16"/>
      <c r="C104" s="165" t="s">
        <v>134</v>
      </c>
      <c r="D104" s="165" t="s">
        <v>136</v>
      </c>
      <c r="E104" s="166" t="s">
        <v>150</v>
      </c>
      <c r="F104" s="167" t="s">
        <v>151</v>
      </c>
      <c r="G104" s="168" t="s">
        <v>152</v>
      </c>
      <c r="H104" s="169">
        <v>1</v>
      </c>
      <c r="I104" s="170">
        <v>0</v>
      </c>
      <c r="J104" s="170">
        <f>ROUND(I104*H104,2)</f>
        <v>0</v>
      </c>
      <c r="K104" s="167" t="s">
        <v>140</v>
      </c>
      <c r="L104" s="20"/>
      <c r="M104" s="171" t="s">
        <v>17</v>
      </c>
      <c r="N104" s="172" t="s">
        <v>42</v>
      </c>
      <c r="O104" s="173">
        <v>2.431</v>
      </c>
      <c r="P104" s="173">
        <f>O104*H104</f>
        <v>2.431</v>
      </c>
      <c r="Q104" s="173">
        <v>0.1575</v>
      </c>
      <c r="R104" s="173">
        <f>Q104*H104</f>
        <v>0.1575</v>
      </c>
      <c r="S104" s="173">
        <v>0</v>
      </c>
      <c r="T104" s="174">
        <f>S104*H104</f>
        <v>0</v>
      </c>
      <c r="U104" s="15"/>
      <c r="V104" s="15"/>
      <c r="W104" s="15"/>
      <c r="X104" s="15"/>
      <c r="Y104" s="15"/>
      <c r="Z104" s="15"/>
      <c r="AA104" s="15"/>
      <c r="AB104" s="15"/>
      <c r="AC104" s="15"/>
      <c r="AD104" s="15"/>
      <c r="AE104" s="15"/>
      <c r="AR104" s="175" t="s">
        <v>141</v>
      </c>
      <c r="AT104" s="175" t="s">
        <v>136</v>
      </c>
      <c r="AU104" s="175" t="s">
        <v>81</v>
      </c>
      <c r="AY104" s="2" t="s">
        <v>133</v>
      </c>
      <c r="BE104" s="176">
        <f>IF(N104="základní",J104,0)</f>
        <v>0</v>
      </c>
      <c r="BF104" s="176">
        <f>IF(N104="snížená",J104,0)</f>
        <v>0</v>
      </c>
      <c r="BG104" s="176">
        <f>IF(N104="zákl. přenesená",J104,0)</f>
        <v>0</v>
      </c>
      <c r="BH104" s="176">
        <f>IF(N104="sníž. přenesená",J104,0)</f>
        <v>0</v>
      </c>
      <c r="BI104" s="176">
        <f>IF(N104="nulová",J104,0)</f>
        <v>0</v>
      </c>
      <c r="BJ104" s="2" t="s">
        <v>79</v>
      </c>
      <c r="BK104" s="176">
        <f>ROUND(I104*H104,2)</f>
        <v>0</v>
      </c>
      <c r="BL104" s="2" t="s">
        <v>141</v>
      </c>
      <c r="BM104" s="175" t="s">
        <v>153</v>
      </c>
    </row>
    <row r="105" spans="1:65" s="21" customFormat="1" ht="21.75" customHeight="1" x14ac:dyDescent="0.2">
      <c r="A105" s="15"/>
      <c r="B105" s="16"/>
      <c r="C105" s="165" t="s">
        <v>141</v>
      </c>
      <c r="D105" s="165" t="s">
        <v>136</v>
      </c>
      <c r="E105" s="166" t="s">
        <v>154</v>
      </c>
      <c r="F105" s="167" t="s">
        <v>155</v>
      </c>
      <c r="G105" s="168" t="s">
        <v>139</v>
      </c>
      <c r="H105" s="169">
        <v>55.43</v>
      </c>
      <c r="I105" s="170">
        <v>0</v>
      </c>
      <c r="J105" s="170">
        <f>ROUND(I105*H105,2)</f>
        <v>0</v>
      </c>
      <c r="K105" s="167" t="s">
        <v>140</v>
      </c>
      <c r="L105" s="20"/>
      <c r="M105" s="171" t="s">
        <v>17</v>
      </c>
      <c r="N105" s="172" t="s">
        <v>42</v>
      </c>
      <c r="O105" s="173">
        <v>6.5000000000000002E-2</v>
      </c>
      <c r="P105" s="173">
        <f>O105*H105</f>
        <v>3.6029500000000003</v>
      </c>
      <c r="Q105" s="173">
        <v>2.0999999999999999E-3</v>
      </c>
      <c r="R105" s="173">
        <f>Q105*H105</f>
        <v>0.11640299999999999</v>
      </c>
      <c r="S105" s="173">
        <v>0</v>
      </c>
      <c r="T105" s="174">
        <f>S105*H105</f>
        <v>0</v>
      </c>
      <c r="U105" s="15"/>
      <c r="V105" s="15"/>
      <c r="W105" s="15"/>
      <c r="X105" s="15"/>
      <c r="Y105" s="15"/>
      <c r="Z105" s="15"/>
      <c r="AA105" s="15"/>
      <c r="AB105" s="15"/>
      <c r="AC105" s="15"/>
      <c r="AD105" s="15"/>
      <c r="AE105" s="15"/>
      <c r="AR105" s="175" t="s">
        <v>141</v>
      </c>
      <c r="AT105" s="175" t="s">
        <v>136</v>
      </c>
      <c r="AU105" s="175" t="s">
        <v>81</v>
      </c>
      <c r="AY105" s="2" t="s">
        <v>133</v>
      </c>
      <c r="BE105" s="176">
        <f>IF(N105="základní",J105,0)</f>
        <v>0</v>
      </c>
      <c r="BF105" s="176">
        <f>IF(N105="snížená",J105,0)</f>
        <v>0</v>
      </c>
      <c r="BG105" s="176">
        <f>IF(N105="zákl. přenesená",J105,0)</f>
        <v>0</v>
      </c>
      <c r="BH105" s="176">
        <f>IF(N105="sníž. přenesená",J105,0)</f>
        <v>0</v>
      </c>
      <c r="BI105" s="176">
        <f>IF(N105="nulová",J105,0)</f>
        <v>0</v>
      </c>
      <c r="BJ105" s="2" t="s">
        <v>79</v>
      </c>
      <c r="BK105" s="176">
        <f>ROUND(I105*H105,2)</f>
        <v>0</v>
      </c>
      <c r="BL105" s="2" t="s">
        <v>141</v>
      </c>
      <c r="BM105" s="175" t="s">
        <v>156</v>
      </c>
    </row>
    <row r="106" spans="1:65" s="21" customFormat="1" ht="96" x14ac:dyDescent="0.2">
      <c r="A106" s="15"/>
      <c r="B106" s="16"/>
      <c r="C106" s="17"/>
      <c r="D106" s="180" t="s">
        <v>157</v>
      </c>
      <c r="E106" s="17"/>
      <c r="F106" s="189" t="s">
        <v>158</v>
      </c>
      <c r="G106" s="17"/>
      <c r="H106" s="17"/>
      <c r="I106" s="17"/>
      <c r="J106" s="17"/>
      <c r="K106" s="17"/>
      <c r="L106" s="20"/>
      <c r="M106" s="190"/>
      <c r="N106" s="191"/>
      <c r="O106" s="48"/>
      <c r="P106" s="48"/>
      <c r="Q106" s="48"/>
      <c r="R106" s="48"/>
      <c r="S106" s="48"/>
      <c r="T106" s="49"/>
      <c r="U106" s="15"/>
      <c r="V106" s="15"/>
      <c r="W106" s="15"/>
      <c r="X106" s="15"/>
      <c r="Y106" s="15"/>
      <c r="Z106" s="15"/>
      <c r="AA106" s="15"/>
      <c r="AB106" s="15"/>
      <c r="AC106" s="15"/>
      <c r="AD106" s="15"/>
      <c r="AE106" s="15"/>
      <c r="AT106" s="2" t="s">
        <v>157</v>
      </c>
      <c r="AU106" s="2" t="s">
        <v>81</v>
      </c>
    </row>
    <row r="107" spans="1:65" s="21" customFormat="1" ht="21.75" customHeight="1" x14ac:dyDescent="0.2">
      <c r="A107" s="15"/>
      <c r="B107" s="16"/>
      <c r="C107" s="165" t="s">
        <v>159</v>
      </c>
      <c r="D107" s="165" t="s">
        <v>136</v>
      </c>
      <c r="E107" s="166" t="s">
        <v>160</v>
      </c>
      <c r="F107" s="167" t="s">
        <v>161</v>
      </c>
      <c r="G107" s="168" t="s">
        <v>139</v>
      </c>
      <c r="H107" s="169">
        <v>55.43</v>
      </c>
      <c r="I107" s="170">
        <v>0</v>
      </c>
      <c r="J107" s="170">
        <f>ROUND(I107*H107,2)</f>
        <v>0</v>
      </c>
      <c r="K107" s="167" t="s">
        <v>140</v>
      </c>
      <c r="L107" s="20"/>
      <c r="M107" s="171" t="s">
        <v>17</v>
      </c>
      <c r="N107" s="172" t="s">
        <v>42</v>
      </c>
      <c r="O107" s="173">
        <v>0.46</v>
      </c>
      <c r="P107" s="173">
        <f>O107*H107</f>
        <v>25.497800000000002</v>
      </c>
      <c r="Q107" s="173">
        <v>4.3839999999999999E-3</v>
      </c>
      <c r="R107" s="173">
        <f>Q107*H107</f>
        <v>0.24300511999999999</v>
      </c>
      <c r="S107" s="173">
        <v>0</v>
      </c>
      <c r="T107" s="174">
        <f>S107*H107</f>
        <v>0</v>
      </c>
      <c r="U107" s="15"/>
      <c r="V107" s="15"/>
      <c r="W107" s="15"/>
      <c r="X107" s="15"/>
      <c r="Y107" s="15"/>
      <c r="Z107" s="15"/>
      <c r="AA107" s="15"/>
      <c r="AB107" s="15"/>
      <c r="AC107" s="15"/>
      <c r="AD107" s="15"/>
      <c r="AE107" s="15"/>
      <c r="AR107" s="175" t="s">
        <v>141</v>
      </c>
      <c r="AT107" s="175" t="s">
        <v>136</v>
      </c>
      <c r="AU107" s="175" t="s">
        <v>81</v>
      </c>
      <c r="AY107" s="2" t="s">
        <v>133</v>
      </c>
      <c r="BE107" s="176">
        <f>IF(N107="základní",J107,0)</f>
        <v>0</v>
      </c>
      <c r="BF107" s="176">
        <f>IF(N107="snížená",J107,0)</f>
        <v>0</v>
      </c>
      <c r="BG107" s="176">
        <f>IF(N107="zákl. přenesená",J107,0)</f>
        <v>0</v>
      </c>
      <c r="BH107" s="176">
        <f>IF(N107="sníž. přenesená",J107,0)</f>
        <v>0</v>
      </c>
      <c r="BI107" s="176">
        <f>IF(N107="nulová",J107,0)</f>
        <v>0</v>
      </c>
      <c r="BJ107" s="2" t="s">
        <v>79</v>
      </c>
      <c r="BK107" s="176">
        <f>ROUND(I107*H107,2)</f>
        <v>0</v>
      </c>
      <c r="BL107" s="2" t="s">
        <v>141</v>
      </c>
      <c r="BM107" s="175" t="s">
        <v>162</v>
      </c>
    </row>
    <row r="108" spans="1:65" s="21" customFormat="1" ht="28.8" x14ac:dyDescent="0.2">
      <c r="A108" s="15"/>
      <c r="B108" s="16"/>
      <c r="C108" s="17"/>
      <c r="D108" s="180" t="s">
        <v>157</v>
      </c>
      <c r="E108" s="17"/>
      <c r="F108" s="189" t="s">
        <v>163</v>
      </c>
      <c r="G108" s="17"/>
      <c r="H108" s="17"/>
      <c r="I108" s="17"/>
      <c r="J108" s="17"/>
      <c r="K108" s="17"/>
      <c r="L108" s="20"/>
      <c r="M108" s="190"/>
      <c r="N108" s="191"/>
      <c r="O108" s="48"/>
      <c r="P108" s="48"/>
      <c r="Q108" s="48"/>
      <c r="R108" s="48"/>
      <c r="S108" s="48"/>
      <c r="T108" s="49"/>
      <c r="U108" s="15"/>
      <c r="V108" s="15"/>
      <c r="W108" s="15"/>
      <c r="X108" s="15"/>
      <c r="Y108" s="15"/>
      <c r="Z108" s="15"/>
      <c r="AA108" s="15"/>
      <c r="AB108" s="15"/>
      <c r="AC108" s="15"/>
      <c r="AD108" s="15"/>
      <c r="AE108" s="15"/>
      <c r="AT108" s="2" t="s">
        <v>157</v>
      </c>
      <c r="AU108" s="2" t="s">
        <v>81</v>
      </c>
    </row>
    <row r="109" spans="1:65" s="21" customFormat="1" ht="16.5" customHeight="1" x14ac:dyDescent="0.2">
      <c r="A109" s="15"/>
      <c r="B109" s="16"/>
      <c r="C109" s="165" t="s">
        <v>145</v>
      </c>
      <c r="D109" s="165" t="s">
        <v>136</v>
      </c>
      <c r="E109" s="166" t="s">
        <v>164</v>
      </c>
      <c r="F109" s="167" t="s">
        <v>165</v>
      </c>
      <c r="G109" s="168" t="s">
        <v>139</v>
      </c>
      <c r="H109" s="169">
        <v>55.43</v>
      </c>
      <c r="I109" s="170">
        <v>0</v>
      </c>
      <c r="J109" s="170">
        <f>ROUND(I109*H109,2)</f>
        <v>0</v>
      </c>
      <c r="K109" s="167" t="s">
        <v>140</v>
      </c>
      <c r="L109" s="20"/>
      <c r="M109" s="171" t="s">
        <v>17</v>
      </c>
      <c r="N109" s="172" t="s">
        <v>42</v>
      </c>
      <c r="O109" s="173">
        <v>0.35799999999999998</v>
      </c>
      <c r="P109" s="173">
        <f>O109*H109</f>
        <v>19.84394</v>
      </c>
      <c r="Q109" s="173">
        <v>3.0000000000000001E-3</v>
      </c>
      <c r="R109" s="173">
        <f>Q109*H109</f>
        <v>0.16628999999999999</v>
      </c>
      <c r="S109" s="173">
        <v>0</v>
      </c>
      <c r="T109" s="174">
        <f>S109*H109</f>
        <v>0</v>
      </c>
      <c r="U109" s="15"/>
      <c r="V109" s="15"/>
      <c r="W109" s="15"/>
      <c r="X109" s="15"/>
      <c r="Y109" s="15"/>
      <c r="Z109" s="15"/>
      <c r="AA109" s="15"/>
      <c r="AB109" s="15"/>
      <c r="AC109" s="15"/>
      <c r="AD109" s="15"/>
      <c r="AE109" s="15"/>
      <c r="AR109" s="175" t="s">
        <v>141</v>
      </c>
      <c r="AT109" s="175" t="s">
        <v>136</v>
      </c>
      <c r="AU109" s="175" t="s">
        <v>81</v>
      </c>
      <c r="AY109" s="2" t="s">
        <v>133</v>
      </c>
      <c r="BE109" s="176">
        <f>IF(N109="základní",J109,0)</f>
        <v>0</v>
      </c>
      <c r="BF109" s="176">
        <f>IF(N109="snížená",J109,0)</f>
        <v>0</v>
      </c>
      <c r="BG109" s="176">
        <f>IF(N109="zákl. přenesená",J109,0)</f>
        <v>0</v>
      </c>
      <c r="BH109" s="176">
        <f>IF(N109="sníž. přenesená",J109,0)</f>
        <v>0</v>
      </c>
      <c r="BI109" s="176">
        <f>IF(N109="nulová",J109,0)</f>
        <v>0</v>
      </c>
      <c r="BJ109" s="2" t="s">
        <v>79</v>
      </c>
      <c r="BK109" s="176">
        <f>ROUND(I109*H109,2)</f>
        <v>0</v>
      </c>
      <c r="BL109" s="2" t="s">
        <v>141</v>
      </c>
      <c r="BM109" s="175" t="s">
        <v>166</v>
      </c>
    </row>
    <row r="110" spans="1:65" s="21" customFormat="1" ht="21.75" customHeight="1" x14ac:dyDescent="0.2">
      <c r="A110" s="15"/>
      <c r="B110" s="16"/>
      <c r="C110" s="165" t="s">
        <v>167</v>
      </c>
      <c r="D110" s="165" t="s">
        <v>136</v>
      </c>
      <c r="E110" s="166" t="s">
        <v>168</v>
      </c>
      <c r="F110" s="167" t="s">
        <v>169</v>
      </c>
      <c r="G110" s="168" t="s">
        <v>139</v>
      </c>
      <c r="H110" s="169">
        <v>55.43</v>
      </c>
      <c r="I110" s="170">
        <v>0</v>
      </c>
      <c r="J110" s="170">
        <f>ROUND(I110*H110,2)</f>
        <v>0</v>
      </c>
      <c r="K110" s="167" t="s">
        <v>140</v>
      </c>
      <c r="L110" s="20"/>
      <c r="M110" s="171" t="s">
        <v>17</v>
      </c>
      <c r="N110" s="172" t="s">
        <v>42</v>
      </c>
      <c r="O110" s="173">
        <v>0.38</v>
      </c>
      <c r="P110" s="173">
        <f>O110*H110</f>
        <v>21.063400000000001</v>
      </c>
      <c r="Q110" s="173">
        <v>1.6899999999999998E-2</v>
      </c>
      <c r="R110" s="173">
        <f>Q110*H110</f>
        <v>0.93676699999999991</v>
      </c>
      <c r="S110" s="173">
        <v>0</v>
      </c>
      <c r="T110" s="174">
        <f>S110*H110</f>
        <v>0</v>
      </c>
      <c r="U110" s="15"/>
      <c r="V110" s="15"/>
      <c r="W110" s="15"/>
      <c r="X110" s="15"/>
      <c r="Y110" s="15"/>
      <c r="Z110" s="15"/>
      <c r="AA110" s="15"/>
      <c r="AB110" s="15"/>
      <c r="AC110" s="15"/>
      <c r="AD110" s="15"/>
      <c r="AE110" s="15"/>
      <c r="AR110" s="175" t="s">
        <v>141</v>
      </c>
      <c r="AT110" s="175" t="s">
        <v>136</v>
      </c>
      <c r="AU110" s="175" t="s">
        <v>81</v>
      </c>
      <c r="AY110" s="2" t="s">
        <v>133</v>
      </c>
      <c r="BE110" s="176">
        <f>IF(N110="základní",J110,0)</f>
        <v>0</v>
      </c>
      <c r="BF110" s="176">
        <f>IF(N110="snížená",J110,0)</f>
        <v>0</v>
      </c>
      <c r="BG110" s="176">
        <f>IF(N110="zákl. přenesená",J110,0)</f>
        <v>0</v>
      </c>
      <c r="BH110" s="176">
        <f>IF(N110="sníž. přenesená",J110,0)</f>
        <v>0</v>
      </c>
      <c r="BI110" s="176">
        <f>IF(N110="nulová",J110,0)</f>
        <v>0</v>
      </c>
      <c r="BJ110" s="2" t="s">
        <v>79</v>
      </c>
      <c r="BK110" s="176">
        <f>ROUND(I110*H110,2)</f>
        <v>0</v>
      </c>
      <c r="BL110" s="2" t="s">
        <v>141</v>
      </c>
      <c r="BM110" s="175" t="s">
        <v>170</v>
      </c>
    </row>
    <row r="111" spans="1:65" s="21" customFormat="1" ht="38.4" x14ac:dyDescent="0.2">
      <c r="A111" s="15"/>
      <c r="B111" s="16"/>
      <c r="C111" s="17"/>
      <c r="D111" s="180" t="s">
        <v>157</v>
      </c>
      <c r="E111" s="17"/>
      <c r="F111" s="189" t="s">
        <v>171</v>
      </c>
      <c r="G111" s="17"/>
      <c r="H111" s="17"/>
      <c r="I111" s="17"/>
      <c r="J111" s="17"/>
      <c r="K111" s="17"/>
      <c r="L111" s="20"/>
      <c r="M111" s="190"/>
      <c r="N111" s="191"/>
      <c r="O111" s="48"/>
      <c r="P111" s="48"/>
      <c r="Q111" s="48"/>
      <c r="R111" s="48"/>
      <c r="S111" s="48"/>
      <c r="T111" s="49"/>
      <c r="U111" s="15"/>
      <c r="V111" s="15"/>
      <c r="W111" s="15"/>
      <c r="X111" s="15"/>
      <c r="Y111" s="15"/>
      <c r="Z111" s="15"/>
      <c r="AA111" s="15"/>
      <c r="AB111" s="15"/>
      <c r="AC111" s="15"/>
      <c r="AD111" s="15"/>
      <c r="AE111" s="15"/>
      <c r="AT111" s="2" t="s">
        <v>157</v>
      </c>
      <c r="AU111" s="2" t="s">
        <v>81</v>
      </c>
    </row>
    <row r="112" spans="1:65" s="21" customFormat="1" ht="16.5" customHeight="1" x14ac:dyDescent="0.2">
      <c r="A112" s="15"/>
      <c r="B112" s="16"/>
      <c r="C112" s="165" t="s">
        <v>172</v>
      </c>
      <c r="D112" s="165" t="s">
        <v>136</v>
      </c>
      <c r="E112" s="166" t="s">
        <v>173</v>
      </c>
      <c r="F112" s="167" t="s">
        <v>174</v>
      </c>
      <c r="G112" s="168" t="s">
        <v>139</v>
      </c>
      <c r="H112" s="169">
        <v>87.811000000000007</v>
      </c>
      <c r="I112" s="170">
        <v>0</v>
      </c>
      <c r="J112" s="170">
        <f>ROUND(I112*H112,2)</f>
        <v>0</v>
      </c>
      <c r="K112" s="167" t="s">
        <v>140</v>
      </c>
      <c r="L112" s="20"/>
      <c r="M112" s="171" t="s">
        <v>17</v>
      </c>
      <c r="N112" s="172" t="s">
        <v>42</v>
      </c>
      <c r="O112" s="173">
        <v>0.104</v>
      </c>
      <c r="P112" s="173">
        <f>O112*H112</f>
        <v>9.1323439999999998</v>
      </c>
      <c r="Q112" s="173">
        <v>2.63E-4</v>
      </c>
      <c r="R112" s="173">
        <f>Q112*H112</f>
        <v>2.3094293000000002E-2</v>
      </c>
      <c r="S112" s="173">
        <v>0</v>
      </c>
      <c r="T112" s="174">
        <f>S112*H112</f>
        <v>0</v>
      </c>
      <c r="U112" s="15"/>
      <c r="V112" s="15"/>
      <c r="W112" s="15"/>
      <c r="X112" s="15"/>
      <c r="Y112" s="15"/>
      <c r="Z112" s="15"/>
      <c r="AA112" s="15"/>
      <c r="AB112" s="15"/>
      <c r="AC112" s="15"/>
      <c r="AD112" s="15"/>
      <c r="AE112" s="15"/>
      <c r="AR112" s="175" t="s">
        <v>141</v>
      </c>
      <c r="AT112" s="175" t="s">
        <v>136</v>
      </c>
      <c r="AU112" s="175" t="s">
        <v>81</v>
      </c>
      <c r="AY112" s="2" t="s">
        <v>133</v>
      </c>
      <c r="BE112" s="176">
        <f>IF(N112="základní",J112,0)</f>
        <v>0</v>
      </c>
      <c r="BF112" s="176">
        <f>IF(N112="snížená",J112,0)</f>
        <v>0</v>
      </c>
      <c r="BG112" s="176">
        <f>IF(N112="zákl. přenesená",J112,0)</f>
        <v>0</v>
      </c>
      <c r="BH112" s="176">
        <f>IF(N112="sníž. přenesená",J112,0)</f>
        <v>0</v>
      </c>
      <c r="BI112" s="176">
        <f>IF(N112="nulová",J112,0)</f>
        <v>0</v>
      </c>
      <c r="BJ112" s="2" t="s">
        <v>79</v>
      </c>
      <c r="BK112" s="176">
        <f>ROUND(I112*H112,2)</f>
        <v>0</v>
      </c>
      <c r="BL112" s="2" t="s">
        <v>141</v>
      </c>
      <c r="BM112" s="175" t="s">
        <v>175</v>
      </c>
    </row>
    <row r="113" spans="1:65" s="21" customFormat="1" ht="21.75" customHeight="1" x14ac:dyDescent="0.2">
      <c r="A113" s="15"/>
      <c r="B113" s="16"/>
      <c r="C113" s="165" t="s">
        <v>176</v>
      </c>
      <c r="D113" s="165" t="s">
        <v>136</v>
      </c>
      <c r="E113" s="166" t="s">
        <v>177</v>
      </c>
      <c r="F113" s="167" t="s">
        <v>178</v>
      </c>
      <c r="G113" s="168" t="s">
        <v>139</v>
      </c>
      <c r="H113" s="169">
        <v>175.62200000000001</v>
      </c>
      <c r="I113" s="170">
        <v>0</v>
      </c>
      <c r="J113" s="170">
        <f>ROUND(I113*H113,2)</f>
        <v>0</v>
      </c>
      <c r="K113" s="167" t="s">
        <v>140</v>
      </c>
      <c r="L113" s="20"/>
      <c r="M113" s="171" t="s">
        <v>17</v>
      </c>
      <c r="N113" s="172" t="s">
        <v>42</v>
      </c>
      <c r="O113" s="173">
        <v>5.5E-2</v>
      </c>
      <c r="P113" s="173">
        <f>O113*H113</f>
        <v>9.6592100000000016</v>
      </c>
      <c r="Q113" s="173">
        <v>2.0999999999999999E-3</v>
      </c>
      <c r="R113" s="173">
        <f>Q113*H113</f>
        <v>0.36880620000000003</v>
      </c>
      <c r="S113" s="173">
        <v>0</v>
      </c>
      <c r="T113" s="174">
        <f>S113*H113</f>
        <v>0</v>
      </c>
      <c r="U113" s="15"/>
      <c r="V113" s="15"/>
      <c r="W113" s="15"/>
      <c r="X113" s="15"/>
      <c r="Y113" s="15"/>
      <c r="Z113" s="15"/>
      <c r="AA113" s="15"/>
      <c r="AB113" s="15"/>
      <c r="AC113" s="15"/>
      <c r="AD113" s="15"/>
      <c r="AE113" s="15"/>
      <c r="AR113" s="175" t="s">
        <v>141</v>
      </c>
      <c r="AT113" s="175" t="s">
        <v>136</v>
      </c>
      <c r="AU113" s="175" t="s">
        <v>81</v>
      </c>
      <c r="AY113" s="2" t="s">
        <v>133</v>
      </c>
      <c r="BE113" s="176">
        <f>IF(N113="základní",J113,0)</f>
        <v>0</v>
      </c>
      <c r="BF113" s="176">
        <f>IF(N113="snížená",J113,0)</f>
        <v>0</v>
      </c>
      <c r="BG113" s="176">
        <f>IF(N113="zákl. přenesená",J113,0)</f>
        <v>0</v>
      </c>
      <c r="BH113" s="176">
        <f>IF(N113="sníž. přenesená",J113,0)</f>
        <v>0</v>
      </c>
      <c r="BI113" s="176">
        <f>IF(N113="nulová",J113,0)</f>
        <v>0</v>
      </c>
      <c r="BJ113" s="2" t="s">
        <v>79</v>
      </c>
      <c r="BK113" s="176">
        <f>ROUND(I113*H113,2)</f>
        <v>0</v>
      </c>
      <c r="BL113" s="2" t="s">
        <v>141</v>
      </c>
      <c r="BM113" s="175" t="s">
        <v>179</v>
      </c>
    </row>
    <row r="114" spans="1:65" s="21" customFormat="1" ht="96" x14ac:dyDescent="0.2">
      <c r="A114" s="15"/>
      <c r="B114" s="16"/>
      <c r="C114" s="17"/>
      <c r="D114" s="180" t="s">
        <v>157</v>
      </c>
      <c r="E114" s="17"/>
      <c r="F114" s="189" t="s">
        <v>158</v>
      </c>
      <c r="G114" s="17"/>
      <c r="H114" s="17"/>
      <c r="I114" s="17"/>
      <c r="J114" s="17"/>
      <c r="K114" s="17"/>
      <c r="L114" s="20"/>
      <c r="M114" s="190"/>
      <c r="N114" s="191"/>
      <c r="O114" s="48"/>
      <c r="P114" s="48"/>
      <c r="Q114" s="48"/>
      <c r="R114" s="48"/>
      <c r="S114" s="48"/>
      <c r="T114" s="49"/>
      <c r="U114" s="15"/>
      <c r="V114" s="15"/>
      <c r="W114" s="15"/>
      <c r="X114" s="15"/>
      <c r="Y114" s="15"/>
      <c r="Z114" s="15"/>
      <c r="AA114" s="15"/>
      <c r="AB114" s="15"/>
      <c r="AC114" s="15"/>
      <c r="AD114" s="15"/>
      <c r="AE114" s="15"/>
      <c r="AT114" s="2" t="s">
        <v>157</v>
      </c>
      <c r="AU114" s="2" t="s">
        <v>81</v>
      </c>
    </row>
    <row r="115" spans="1:65" s="177" customFormat="1" x14ac:dyDescent="0.2">
      <c r="B115" s="178"/>
      <c r="C115" s="179"/>
      <c r="D115" s="180" t="s">
        <v>143</v>
      </c>
      <c r="E115" s="181" t="s">
        <v>17</v>
      </c>
      <c r="F115" s="182" t="s">
        <v>180</v>
      </c>
      <c r="G115" s="179"/>
      <c r="H115" s="183">
        <v>175.62200000000001</v>
      </c>
      <c r="I115" s="179"/>
      <c r="J115" s="179"/>
      <c r="K115" s="179"/>
      <c r="L115" s="184"/>
      <c r="M115" s="185"/>
      <c r="N115" s="186"/>
      <c r="O115" s="186"/>
      <c r="P115" s="186"/>
      <c r="Q115" s="186"/>
      <c r="R115" s="186"/>
      <c r="S115" s="186"/>
      <c r="T115" s="187"/>
      <c r="AT115" s="188" t="s">
        <v>143</v>
      </c>
      <c r="AU115" s="188" t="s">
        <v>81</v>
      </c>
      <c r="AV115" s="177" t="s">
        <v>81</v>
      </c>
      <c r="AW115" s="177" t="s">
        <v>31</v>
      </c>
      <c r="AX115" s="177" t="s">
        <v>79</v>
      </c>
      <c r="AY115" s="188" t="s">
        <v>133</v>
      </c>
    </row>
    <row r="116" spans="1:65" s="21" customFormat="1" ht="21.75" customHeight="1" x14ac:dyDescent="0.2">
      <c r="A116" s="15"/>
      <c r="B116" s="16"/>
      <c r="C116" s="165" t="s">
        <v>181</v>
      </c>
      <c r="D116" s="165" t="s">
        <v>136</v>
      </c>
      <c r="E116" s="166" t="s">
        <v>182</v>
      </c>
      <c r="F116" s="167" t="s">
        <v>183</v>
      </c>
      <c r="G116" s="168" t="s">
        <v>139</v>
      </c>
      <c r="H116" s="169">
        <v>87.811000000000007</v>
      </c>
      <c r="I116" s="170">
        <v>0</v>
      </c>
      <c r="J116" s="170">
        <f>ROUND(I116*H116,2)</f>
        <v>0</v>
      </c>
      <c r="K116" s="167" t="s">
        <v>140</v>
      </c>
      <c r="L116" s="20"/>
      <c r="M116" s="171" t="s">
        <v>17</v>
      </c>
      <c r="N116" s="172" t="s">
        <v>42</v>
      </c>
      <c r="O116" s="173">
        <v>0.36</v>
      </c>
      <c r="P116" s="173">
        <f>O116*H116</f>
        <v>31.61196</v>
      </c>
      <c r="Q116" s="173">
        <v>4.3839999999999999E-3</v>
      </c>
      <c r="R116" s="173">
        <f>Q116*H116</f>
        <v>0.384963424</v>
      </c>
      <c r="S116" s="173">
        <v>0</v>
      </c>
      <c r="T116" s="174">
        <f>S116*H116</f>
        <v>0</v>
      </c>
      <c r="U116" s="15"/>
      <c r="V116" s="15"/>
      <c r="W116" s="15"/>
      <c r="X116" s="15"/>
      <c r="Y116" s="15"/>
      <c r="Z116" s="15"/>
      <c r="AA116" s="15"/>
      <c r="AB116" s="15"/>
      <c r="AC116" s="15"/>
      <c r="AD116" s="15"/>
      <c r="AE116" s="15"/>
      <c r="AR116" s="175" t="s">
        <v>141</v>
      </c>
      <c r="AT116" s="175" t="s">
        <v>136</v>
      </c>
      <c r="AU116" s="175" t="s">
        <v>81</v>
      </c>
      <c r="AY116" s="2" t="s">
        <v>133</v>
      </c>
      <c r="BE116" s="176">
        <f>IF(N116="základní",J116,0)</f>
        <v>0</v>
      </c>
      <c r="BF116" s="176">
        <f>IF(N116="snížená",J116,0)</f>
        <v>0</v>
      </c>
      <c r="BG116" s="176">
        <f>IF(N116="zákl. přenesená",J116,0)</f>
        <v>0</v>
      </c>
      <c r="BH116" s="176">
        <f>IF(N116="sníž. přenesená",J116,0)</f>
        <v>0</v>
      </c>
      <c r="BI116" s="176">
        <f>IF(N116="nulová",J116,0)</f>
        <v>0</v>
      </c>
      <c r="BJ116" s="2" t="s">
        <v>79</v>
      </c>
      <c r="BK116" s="176">
        <f>ROUND(I116*H116,2)</f>
        <v>0</v>
      </c>
      <c r="BL116" s="2" t="s">
        <v>141</v>
      </c>
      <c r="BM116" s="175" t="s">
        <v>184</v>
      </c>
    </row>
    <row r="117" spans="1:65" s="21" customFormat="1" ht="28.8" x14ac:dyDescent="0.2">
      <c r="A117" s="15"/>
      <c r="B117" s="16"/>
      <c r="C117" s="17"/>
      <c r="D117" s="180" t="s">
        <v>157</v>
      </c>
      <c r="E117" s="17"/>
      <c r="F117" s="189" t="s">
        <v>163</v>
      </c>
      <c r="G117" s="17"/>
      <c r="H117" s="17"/>
      <c r="I117" s="17"/>
      <c r="J117" s="17"/>
      <c r="K117" s="17"/>
      <c r="L117" s="20"/>
      <c r="M117" s="190"/>
      <c r="N117" s="191"/>
      <c r="O117" s="48"/>
      <c r="P117" s="48"/>
      <c r="Q117" s="48"/>
      <c r="R117" s="48"/>
      <c r="S117" s="48"/>
      <c r="T117" s="49"/>
      <c r="U117" s="15"/>
      <c r="V117" s="15"/>
      <c r="W117" s="15"/>
      <c r="X117" s="15"/>
      <c r="Y117" s="15"/>
      <c r="Z117" s="15"/>
      <c r="AA117" s="15"/>
      <c r="AB117" s="15"/>
      <c r="AC117" s="15"/>
      <c r="AD117" s="15"/>
      <c r="AE117" s="15"/>
      <c r="AT117" s="2" t="s">
        <v>157</v>
      </c>
      <c r="AU117" s="2" t="s">
        <v>81</v>
      </c>
    </row>
    <row r="118" spans="1:65" s="177" customFormat="1" x14ac:dyDescent="0.2">
      <c r="B118" s="178"/>
      <c r="C118" s="179"/>
      <c r="D118" s="180" t="s">
        <v>143</v>
      </c>
      <c r="E118" s="181" t="s">
        <v>17</v>
      </c>
      <c r="F118" s="182" t="s">
        <v>185</v>
      </c>
      <c r="G118" s="179"/>
      <c r="H118" s="183">
        <v>100.581</v>
      </c>
      <c r="I118" s="179"/>
      <c r="J118" s="179"/>
      <c r="K118" s="179"/>
      <c r="L118" s="184"/>
      <c r="M118" s="185"/>
      <c r="N118" s="186"/>
      <c r="O118" s="186"/>
      <c r="P118" s="186"/>
      <c r="Q118" s="186"/>
      <c r="R118" s="186"/>
      <c r="S118" s="186"/>
      <c r="T118" s="187"/>
      <c r="AT118" s="188" t="s">
        <v>143</v>
      </c>
      <c r="AU118" s="188" t="s">
        <v>81</v>
      </c>
      <c r="AV118" s="177" t="s">
        <v>81</v>
      </c>
      <c r="AW118" s="177" t="s">
        <v>31</v>
      </c>
      <c r="AX118" s="177" t="s">
        <v>71</v>
      </c>
      <c r="AY118" s="188" t="s">
        <v>133</v>
      </c>
    </row>
    <row r="119" spans="1:65" s="177" customFormat="1" x14ac:dyDescent="0.2">
      <c r="B119" s="178"/>
      <c r="C119" s="179"/>
      <c r="D119" s="180" t="s">
        <v>143</v>
      </c>
      <c r="E119" s="181" t="s">
        <v>17</v>
      </c>
      <c r="F119" s="182" t="s">
        <v>186</v>
      </c>
      <c r="G119" s="179"/>
      <c r="H119" s="183">
        <v>3.3079999999999998</v>
      </c>
      <c r="I119" s="179"/>
      <c r="J119" s="179"/>
      <c r="K119" s="179"/>
      <c r="L119" s="184"/>
      <c r="M119" s="185"/>
      <c r="N119" s="186"/>
      <c r="O119" s="186"/>
      <c r="P119" s="186"/>
      <c r="Q119" s="186"/>
      <c r="R119" s="186"/>
      <c r="S119" s="186"/>
      <c r="T119" s="187"/>
      <c r="AT119" s="188" t="s">
        <v>143</v>
      </c>
      <c r="AU119" s="188" t="s">
        <v>81</v>
      </c>
      <c r="AV119" s="177" t="s">
        <v>81</v>
      </c>
      <c r="AW119" s="177" t="s">
        <v>31</v>
      </c>
      <c r="AX119" s="177" t="s">
        <v>71</v>
      </c>
      <c r="AY119" s="188" t="s">
        <v>133</v>
      </c>
    </row>
    <row r="120" spans="1:65" s="177" customFormat="1" x14ac:dyDescent="0.2">
      <c r="B120" s="178"/>
      <c r="C120" s="179"/>
      <c r="D120" s="180" t="s">
        <v>143</v>
      </c>
      <c r="E120" s="181" t="s">
        <v>17</v>
      </c>
      <c r="F120" s="182" t="s">
        <v>187</v>
      </c>
      <c r="G120" s="179"/>
      <c r="H120" s="183">
        <v>-1.7729999999999999</v>
      </c>
      <c r="I120" s="179"/>
      <c r="J120" s="179"/>
      <c r="K120" s="179"/>
      <c r="L120" s="184"/>
      <c r="M120" s="185"/>
      <c r="N120" s="186"/>
      <c r="O120" s="186"/>
      <c r="P120" s="186"/>
      <c r="Q120" s="186"/>
      <c r="R120" s="186"/>
      <c r="S120" s="186"/>
      <c r="T120" s="187"/>
      <c r="AT120" s="188" t="s">
        <v>143</v>
      </c>
      <c r="AU120" s="188" t="s">
        <v>81</v>
      </c>
      <c r="AV120" s="177" t="s">
        <v>81</v>
      </c>
      <c r="AW120" s="177" t="s">
        <v>31</v>
      </c>
      <c r="AX120" s="177" t="s">
        <v>71</v>
      </c>
      <c r="AY120" s="188" t="s">
        <v>133</v>
      </c>
    </row>
    <row r="121" spans="1:65" s="177" customFormat="1" x14ac:dyDescent="0.2">
      <c r="B121" s="178"/>
      <c r="C121" s="179"/>
      <c r="D121" s="180" t="s">
        <v>143</v>
      </c>
      <c r="E121" s="181" t="s">
        <v>17</v>
      </c>
      <c r="F121" s="182" t="s">
        <v>188</v>
      </c>
      <c r="G121" s="179"/>
      <c r="H121" s="183">
        <v>-14.305</v>
      </c>
      <c r="I121" s="179"/>
      <c r="J121" s="179"/>
      <c r="K121" s="179"/>
      <c r="L121" s="184"/>
      <c r="M121" s="185"/>
      <c r="N121" s="186"/>
      <c r="O121" s="186"/>
      <c r="P121" s="186"/>
      <c r="Q121" s="186"/>
      <c r="R121" s="186"/>
      <c r="S121" s="186"/>
      <c r="T121" s="187"/>
      <c r="AT121" s="188" t="s">
        <v>143</v>
      </c>
      <c r="AU121" s="188" t="s">
        <v>81</v>
      </c>
      <c r="AV121" s="177" t="s">
        <v>81</v>
      </c>
      <c r="AW121" s="177" t="s">
        <v>31</v>
      </c>
      <c r="AX121" s="177" t="s">
        <v>71</v>
      </c>
      <c r="AY121" s="188" t="s">
        <v>133</v>
      </c>
    </row>
    <row r="122" spans="1:65" s="192" customFormat="1" x14ac:dyDescent="0.2">
      <c r="B122" s="193"/>
      <c r="C122" s="194"/>
      <c r="D122" s="180" t="s">
        <v>143</v>
      </c>
      <c r="E122" s="195" t="s">
        <v>17</v>
      </c>
      <c r="F122" s="196" t="s">
        <v>189</v>
      </c>
      <c r="G122" s="194"/>
      <c r="H122" s="197">
        <v>87.811000000000007</v>
      </c>
      <c r="I122" s="194"/>
      <c r="J122" s="194"/>
      <c r="K122" s="194"/>
      <c r="L122" s="198"/>
      <c r="M122" s="199"/>
      <c r="N122" s="200"/>
      <c r="O122" s="200"/>
      <c r="P122" s="200"/>
      <c r="Q122" s="200"/>
      <c r="R122" s="200"/>
      <c r="S122" s="200"/>
      <c r="T122" s="201"/>
      <c r="AT122" s="202" t="s">
        <v>143</v>
      </c>
      <c r="AU122" s="202" t="s">
        <v>81</v>
      </c>
      <c r="AV122" s="192" t="s">
        <v>141</v>
      </c>
      <c r="AW122" s="192" t="s">
        <v>31</v>
      </c>
      <c r="AX122" s="192" t="s">
        <v>79</v>
      </c>
      <c r="AY122" s="202" t="s">
        <v>133</v>
      </c>
    </row>
    <row r="123" spans="1:65" s="21" customFormat="1" ht="16.5" customHeight="1" x14ac:dyDescent="0.2">
      <c r="A123" s="15"/>
      <c r="B123" s="16"/>
      <c r="C123" s="165" t="s">
        <v>190</v>
      </c>
      <c r="D123" s="165" t="s">
        <v>136</v>
      </c>
      <c r="E123" s="166" t="s">
        <v>191</v>
      </c>
      <c r="F123" s="167" t="s">
        <v>192</v>
      </c>
      <c r="G123" s="168" t="s">
        <v>139</v>
      </c>
      <c r="H123" s="169">
        <v>85.186000000000007</v>
      </c>
      <c r="I123" s="170">
        <v>0</v>
      </c>
      <c r="J123" s="170">
        <f>ROUND(I123*H123,2)</f>
        <v>0</v>
      </c>
      <c r="K123" s="167" t="s">
        <v>140</v>
      </c>
      <c r="L123" s="20"/>
      <c r="M123" s="171" t="s">
        <v>17</v>
      </c>
      <c r="N123" s="172" t="s">
        <v>42</v>
      </c>
      <c r="O123" s="173">
        <v>0.27200000000000002</v>
      </c>
      <c r="P123" s="173">
        <f>O123*H123</f>
        <v>23.170592000000003</v>
      </c>
      <c r="Q123" s="173">
        <v>3.0000000000000001E-3</v>
      </c>
      <c r="R123" s="173">
        <f>Q123*H123</f>
        <v>0.25555800000000001</v>
      </c>
      <c r="S123" s="173">
        <v>0</v>
      </c>
      <c r="T123" s="174">
        <f>S123*H123</f>
        <v>0</v>
      </c>
      <c r="U123" s="15"/>
      <c r="V123" s="15"/>
      <c r="W123" s="15"/>
      <c r="X123" s="15"/>
      <c r="Y123" s="15"/>
      <c r="Z123" s="15"/>
      <c r="AA123" s="15"/>
      <c r="AB123" s="15"/>
      <c r="AC123" s="15"/>
      <c r="AD123" s="15"/>
      <c r="AE123" s="15"/>
      <c r="AR123" s="175" t="s">
        <v>141</v>
      </c>
      <c r="AT123" s="175" t="s">
        <v>136</v>
      </c>
      <c r="AU123" s="175" t="s">
        <v>81</v>
      </c>
      <c r="AY123" s="2" t="s">
        <v>133</v>
      </c>
      <c r="BE123" s="176">
        <f>IF(N123="základní",J123,0)</f>
        <v>0</v>
      </c>
      <c r="BF123" s="176">
        <f>IF(N123="snížená",J123,0)</f>
        <v>0</v>
      </c>
      <c r="BG123" s="176">
        <f>IF(N123="zákl. přenesená",J123,0)</f>
        <v>0</v>
      </c>
      <c r="BH123" s="176">
        <f>IF(N123="sníž. přenesená",J123,0)</f>
        <v>0</v>
      </c>
      <c r="BI123" s="176">
        <f>IF(N123="nulová",J123,0)</f>
        <v>0</v>
      </c>
      <c r="BJ123" s="2" t="s">
        <v>79</v>
      </c>
      <c r="BK123" s="176">
        <f>ROUND(I123*H123,2)</f>
        <v>0</v>
      </c>
      <c r="BL123" s="2" t="s">
        <v>141</v>
      </c>
      <c r="BM123" s="175" t="s">
        <v>193</v>
      </c>
    </row>
    <row r="124" spans="1:65" s="203" customFormat="1" x14ac:dyDescent="0.2">
      <c r="B124" s="204"/>
      <c r="C124" s="205"/>
      <c r="D124" s="180" t="s">
        <v>143</v>
      </c>
      <c r="E124" s="206" t="s">
        <v>17</v>
      </c>
      <c r="F124" s="207" t="s">
        <v>194</v>
      </c>
      <c r="G124" s="205"/>
      <c r="H124" s="206" t="s">
        <v>17</v>
      </c>
      <c r="I124" s="205"/>
      <c r="J124" s="205"/>
      <c r="K124" s="205"/>
      <c r="L124" s="208"/>
      <c r="M124" s="209"/>
      <c r="N124" s="210"/>
      <c r="O124" s="210"/>
      <c r="P124" s="210"/>
      <c r="Q124" s="210"/>
      <c r="R124" s="210"/>
      <c r="S124" s="210"/>
      <c r="T124" s="211"/>
      <c r="AT124" s="212" t="s">
        <v>143</v>
      </c>
      <c r="AU124" s="212" t="s">
        <v>81</v>
      </c>
      <c r="AV124" s="203" t="s">
        <v>79</v>
      </c>
      <c r="AW124" s="203" t="s">
        <v>31</v>
      </c>
      <c r="AX124" s="203" t="s">
        <v>71</v>
      </c>
      <c r="AY124" s="212" t="s">
        <v>133</v>
      </c>
    </row>
    <row r="125" spans="1:65" s="177" customFormat="1" x14ac:dyDescent="0.2">
      <c r="B125" s="178"/>
      <c r="C125" s="179"/>
      <c r="D125" s="180" t="s">
        <v>143</v>
      </c>
      <c r="E125" s="181" t="s">
        <v>17</v>
      </c>
      <c r="F125" s="182" t="s">
        <v>195</v>
      </c>
      <c r="G125" s="179"/>
      <c r="H125" s="183">
        <v>-2.625</v>
      </c>
      <c r="I125" s="179"/>
      <c r="J125" s="179"/>
      <c r="K125" s="179"/>
      <c r="L125" s="184"/>
      <c r="M125" s="185"/>
      <c r="N125" s="186"/>
      <c r="O125" s="186"/>
      <c r="P125" s="186"/>
      <c r="Q125" s="186"/>
      <c r="R125" s="186"/>
      <c r="S125" s="186"/>
      <c r="T125" s="187"/>
      <c r="AT125" s="188" t="s">
        <v>143</v>
      </c>
      <c r="AU125" s="188" t="s">
        <v>81</v>
      </c>
      <c r="AV125" s="177" t="s">
        <v>81</v>
      </c>
      <c r="AW125" s="177" t="s">
        <v>31</v>
      </c>
      <c r="AX125" s="177" t="s">
        <v>71</v>
      </c>
      <c r="AY125" s="188" t="s">
        <v>133</v>
      </c>
    </row>
    <row r="126" spans="1:65" s="203" customFormat="1" x14ac:dyDescent="0.2">
      <c r="B126" s="204"/>
      <c r="C126" s="205"/>
      <c r="D126" s="180" t="s">
        <v>143</v>
      </c>
      <c r="E126" s="206" t="s">
        <v>17</v>
      </c>
      <c r="F126" s="207" t="s">
        <v>196</v>
      </c>
      <c r="G126" s="205"/>
      <c r="H126" s="206" t="s">
        <v>17</v>
      </c>
      <c r="I126" s="205"/>
      <c r="J126" s="205"/>
      <c r="K126" s="205"/>
      <c r="L126" s="208"/>
      <c r="M126" s="209"/>
      <c r="N126" s="210"/>
      <c r="O126" s="210"/>
      <c r="P126" s="210"/>
      <c r="Q126" s="210"/>
      <c r="R126" s="210"/>
      <c r="S126" s="210"/>
      <c r="T126" s="211"/>
      <c r="AT126" s="212" t="s">
        <v>143</v>
      </c>
      <c r="AU126" s="212" t="s">
        <v>81</v>
      </c>
      <c r="AV126" s="203" t="s">
        <v>79</v>
      </c>
      <c r="AW126" s="203" t="s">
        <v>31</v>
      </c>
      <c r="AX126" s="203" t="s">
        <v>71</v>
      </c>
      <c r="AY126" s="212" t="s">
        <v>133</v>
      </c>
    </row>
    <row r="127" spans="1:65" s="177" customFormat="1" x14ac:dyDescent="0.2">
      <c r="B127" s="178"/>
      <c r="C127" s="179"/>
      <c r="D127" s="180" t="s">
        <v>143</v>
      </c>
      <c r="E127" s="181" t="s">
        <v>17</v>
      </c>
      <c r="F127" s="182" t="s">
        <v>197</v>
      </c>
      <c r="G127" s="179"/>
      <c r="H127" s="183">
        <v>87.811000000000007</v>
      </c>
      <c r="I127" s="179"/>
      <c r="J127" s="179"/>
      <c r="K127" s="179"/>
      <c r="L127" s="184"/>
      <c r="M127" s="185"/>
      <c r="N127" s="186"/>
      <c r="O127" s="186"/>
      <c r="P127" s="186"/>
      <c r="Q127" s="186"/>
      <c r="R127" s="186"/>
      <c r="S127" s="186"/>
      <c r="T127" s="187"/>
      <c r="AT127" s="188" t="s">
        <v>143</v>
      </c>
      <c r="AU127" s="188" t="s">
        <v>81</v>
      </c>
      <c r="AV127" s="177" t="s">
        <v>81</v>
      </c>
      <c r="AW127" s="177" t="s">
        <v>31</v>
      </c>
      <c r="AX127" s="177" t="s">
        <v>71</v>
      </c>
      <c r="AY127" s="188" t="s">
        <v>133</v>
      </c>
    </row>
    <row r="128" spans="1:65" s="192" customFormat="1" x14ac:dyDescent="0.2">
      <c r="B128" s="193"/>
      <c r="C128" s="194"/>
      <c r="D128" s="180" t="s">
        <v>143</v>
      </c>
      <c r="E128" s="195" t="s">
        <v>17</v>
      </c>
      <c r="F128" s="196" t="s">
        <v>189</v>
      </c>
      <c r="G128" s="194"/>
      <c r="H128" s="197">
        <v>85.186000000000007</v>
      </c>
      <c r="I128" s="194"/>
      <c r="J128" s="194"/>
      <c r="K128" s="194"/>
      <c r="L128" s="198"/>
      <c r="M128" s="199"/>
      <c r="N128" s="200"/>
      <c r="O128" s="200"/>
      <c r="P128" s="200"/>
      <c r="Q128" s="200"/>
      <c r="R128" s="200"/>
      <c r="S128" s="200"/>
      <c r="T128" s="201"/>
      <c r="AT128" s="202" t="s">
        <v>143</v>
      </c>
      <c r="AU128" s="202" t="s">
        <v>81</v>
      </c>
      <c r="AV128" s="192" t="s">
        <v>141</v>
      </c>
      <c r="AW128" s="192" t="s">
        <v>31</v>
      </c>
      <c r="AX128" s="192" t="s">
        <v>79</v>
      </c>
      <c r="AY128" s="202" t="s">
        <v>133</v>
      </c>
    </row>
    <row r="129" spans="1:65" s="21" customFormat="1" ht="21.75" customHeight="1" x14ac:dyDescent="0.2">
      <c r="A129" s="15"/>
      <c r="B129" s="16"/>
      <c r="C129" s="165" t="s">
        <v>198</v>
      </c>
      <c r="D129" s="165" t="s">
        <v>136</v>
      </c>
      <c r="E129" s="166" t="s">
        <v>199</v>
      </c>
      <c r="F129" s="167" t="s">
        <v>200</v>
      </c>
      <c r="G129" s="168" t="s">
        <v>139</v>
      </c>
      <c r="H129" s="169">
        <v>87.811000000000007</v>
      </c>
      <c r="I129" s="170">
        <v>0</v>
      </c>
      <c r="J129" s="170">
        <f>ROUND(I129*H129,2)</f>
        <v>0</v>
      </c>
      <c r="K129" s="167" t="s">
        <v>140</v>
      </c>
      <c r="L129" s="20"/>
      <c r="M129" s="171" t="s">
        <v>17</v>
      </c>
      <c r="N129" s="172" t="s">
        <v>42</v>
      </c>
      <c r="O129" s="173">
        <v>0.29699999999999999</v>
      </c>
      <c r="P129" s="173">
        <f>O129*H129</f>
        <v>26.079867</v>
      </c>
      <c r="Q129" s="173">
        <v>1.5599999999999999E-2</v>
      </c>
      <c r="R129" s="173">
        <f>Q129*H129</f>
        <v>1.3698516000000001</v>
      </c>
      <c r="S129" s="173">
        <v>0</v>
      </c>
      <c r="T129" s="174">
        <f>S129*H129</f>
        <v>0</v>
      </c>
      <c r="U129" s="15"/>
      <c r="V129" s="15"/>
      <c r="W129" s="15"/>
      <c r="X129" s="15"/>
      <c r="Y129" s="15"/>
      <c r="Z129" s="15"/>
      <c r="AA129" s="15"/>
      <c r="AB129" s="15"/>
      <c r="AC129" s="15"/>
      <c r="AD129" s="15"/>
      <c r="AE129" s="15"/>
      <c r="AR129" s="175" t="s">
        <v>141</v>
      </c>
      <c r="AT129" s="175" t="s">
        <v>136</v>
      </c>
      <c r="AU129" s="175" t="s">
        <v>81</v>
      </c>
      <c r="AY129" s="2" t="s">
        <v>133</v>
      </c>
      <c r="BE129" s="176">
        <f>IF(N129="základní",J129,0)</f>
        <v>0</v>
      </c>
      <c r="BF129" s="176">
        <f>IF(N129="snížená",J129,0)</f>
        <v>0</v>
      </c>
      <c r="BG129" s="176">
        <f>IF(N129="zákl. přenesená",J129,0)</f>
        <v>0</v>
      </c>
      <c r="BH129" s="176">
        <f>IF(N129="sníž. přenesená",J129,0)</f>
        <v>0</v>
      </c>
      <c r="BI129" s="176">
        <f>IF(N129="nulová",J129,0)</f>
        <v>0</v>
      </c>
      <c r="BJ129" s="2" t="s">
        <v>79</v>
      </c>
      <c r="BK129" s="176">
        <f>ROUND(I129*H129,2)</f>
        <v>0</v>
      </c>
      <c r="BL129" s="2" t="s">
        <v>141</v>
      </c>
      <c r="BM129" s="175" t="s">
        <v>201</v>
      </c>
    </row>
    <row r="130" spans="1:65" s="21" customFormat="1" ht="38.4" x14ac:dyDescent="0.2">
      <c r="A130" s="15"/>
      <c r="B130" s="16"/>
      <c r="C130" s="17"/>
      <c r="D130" s="180" t="s">
        <v>157</v>
      </c>
      <c r="E130" s="17"/>
      <c r="F130" s="189" t="s">
        <v>171</v>
      </c>
      <c r="G130" s="17"/>
      <c r="H130" s="17"/>
      <c r="I130" s="17"/>
      <c r="J130" s="17"/>
      <c r="K130" s="17"/>
      <c r="L130" s="20"/>
      <c r="M130" s="190"/>
      <c r="N130" s="191"/>
      <c r="O130" s="48"/>
      <c r="P130" s="48"/>
      <c r="Q130" s="48"/>
      <c r="R130" s="48"/>
      <c r="S130" s="48"/>
      <c r="T130" s="49"/>
      <c r="U130" s="15"/>
      <c r="V130" s="15"/>
      <c r="W130" s="15"/>
      <c r="X130" s="15"/>
      <c r="Y130" s="15"/>
      <c r="Z130" s="15"/>
      <c r="AA130" s="15"/>
      <c r="AB130" s="15"/>
      <c r="AC130" s="15"/>
      <c r="AD130" s="15"/>
      <c r="AE130" s="15"/>
      <c r="AT130" s="2" t="s">
        <v>157</v>
      </c>
      <c r="AU130" s="2" t="s">
        <v>81</v>
      </c>
    </row>
    <row r="131" spans="1:65" s="149" customFormat="1" ht="22.95" customHeight="1" x14ac:dyDescent="0.25">
      <c r="B131" s="150"/>
      <c r="C131" s="151"/>
      <c r="D131" s="152" t="s">
        <v>70</v>
      </c>
      <c r="E131" s="163" t="s">
        <v>176</v>
      </c>
      <c r="F131" s="163" t="s">
        <v>202</v>
      </c>
      <c r="G131" s="151"/>
      <c r="H131" s="151"/>
      <c r="I131" s="151"/>
      <c r="J131" s="164">
        <f>BK131</f>
        <v>0</v>
      </c>
      <c r="K131" s="151"/>
      <c r="L131" s="155"/>
      <c r="M131" s="156"/>
      <c r="N131" s="157"/>
      <c r="O131" s="157"/>
      <c r="P131" s="158">
        <f>SUM(P132:P152)</f>
        <v>97.251835</v>
      </c>
      <c r="Q131" s="157"/>
      <c r="R131" s="158">
        <f>SUM(R132:R152)</f>
        <v>9.3953849999999992E-3</v>
      </c>
      <c r="S131" s="157"/>
      <c r="T131" s="159">
        <f>SUM(T132:T152)</f>
        <v>10.652806599999998</v>
      </c>
      <c r="AR131" s="160" t="s">
        <v>79</v>
      </c>
      <c r="AT131" s="161" t="s">
        <v>70</v>
      </c>
      <c r="AU131" s="161" t="s">
        <v>79</v>
      </c>
      <c r="AY131" s="160" t="s">
        <v>133</v>
      </c>
      <c r="BK131" s="162">
        <f>SUM(BK132:BK152)</f>
        <v>0</v>
      </c>
    </row>
    <row r="132" spans="1:65" s="21" customFormat="1" ht="21.75" customHeight="1" x14ac:dyDescent="0.2">
      <c r="A132" s="15"/>
      <c r="B132" s="16"/>
      <c r="C132" s="165" t="s">
        <v>203</v>
      </c>
      <c r="D132" s="165" t="s">
        <v>136</v>
      </c>
      <c r="E132" s="166" t="s">
        <v>204</v>
      </c>
      <c r="F132" s="167" t="s">
        <v>205</v>
      </c>
      <c r="G132" s="168" t="s">
        <v>139</v>
      </c>
      <c r="H132" s="169">
        <v>55.43</v>
      </c>
      <c r="I132" s="170">
        <v>0</v>
      </c>
      <c r="J132" s="170">
        <f>ROUND(I132*H132,2)</f>
        <v>0</v>
      </c>
      <c r="K132" s="167" t="s">
        <v>140</v>
      </c>
      <c r="L132" s="20"/>
      <c r="M132" s="171" t="s">
        <v>17</v>
      </c>
      <c r="N132" s="172" t="s">
        <v>42</v>
      </c>
      <c r="O132" s="173">
        <v>0.105</v>
      </c>
      <c r="P132" s="173">
        <f>O132*H132</f>
        <v>5.8201499999999999</v>
      </c>
      <c r="Q132" s="173">
        <v>1.2999999999999999E-4</v>
      </c>
      <c r="R132" s="173">
        <f>Q132*H132</f>
        <v>7.2058999999999995E-3</v>
      </c>
      <c r="S132" s="173">
        <v>0</v>
      </c>
      <c r="T132" s="174">
        <f>S132*H132</f>
        <v>0</v>
      </c>
      <c r="U132" s="15"/>
      <c r="V132" s="15"/>
      <c r="W132" s="15"/>
      <c r="X132" s="15"/>
      <c r="Y132" s="15"/>
      <c r="Z132" s="15"/>
      <c r="AA132" s="15"/>
      <c r="AB132" s="15"/>
      <c r="AC132" s="15"/>
      <c r="AD132" s="15"/>
      <c r="AE132" s="15"/>
      <c r="AR132" s="175" t="s">
        <v>141</v>
      </c>
      <c r="AT132" s="175" t="s">
        <v>136</v>
      </c>
      <c r="AU132" s="175" t="s">
        <v>81</v>
      </c>
      <c r="AY132" s="2" t="s">
        <v>133</v>
      </c>
      <c r="BE132" s="176">
        <f>IF(N132="základní",J132,0)</f>
        <v>0</v>
      </c>
      <c r="BF132" s="176">
        <f>IF(N132="snížená",J132,0)</f>
        <v>0</v>
      </c>
      <c r="BG132" s="176">
        <f>IF(N132="zákl. přenesená",J132,0)</f>
        <v>0</v>
      </c>
      <c r="BH132" s="176">
        <f>IF(N132="sníž. přenesená",J132,0)</f>
        <v>0</v>
      </c>
      <c r="BI132" s="176">
        <f>IF(N132="nulová",J132,0)</f>
        <v>0</v>
      </c>
      <c r="BJ132" s="2" t="s">
        <v>79</v>
      </c>
      <c r="BK132" s="176">
        <f>ROUND(I132*H132,2)</f>
        <v>0</v>
      </c>
      <c r="BL132" s="2" t="s">
        <v>141</v>
      </c>
      <c r="BM132" s="175" t="s">
        <v>206</v>
      </c>
    </row>
    <row r="133" spans="1:65" s="21" customFormat="1" ht="48" x14ac:dyDescent="0.2">
      <c r="A133" s="15"/>
      <c r="B133" s="16"/>
      <c r="C133" s="17"/>
      <c r="D133" s="180" t="s">
        <v>157</v>
      </c>
      <c r="E133" s="17"/>
      <c r="F133" s="189" t="s">
        <v>207</v>
      </c>
      <c r="G133" s="17"/>
      <c r="H133" s="17"/>
      <c r="I133" s="17"/>
      <c r="J133" s="17"/>
      <c r="K133" s="17"/>
      <c r="L133" s="20"/>
      <c r="M133" s="190"/>
      <c r="N133" s="191"/>
      <c r="O133" s="48"/>
      <c r="P133" s="48"/>
      <c r="Q133" s="48"/>
      <c r="R133" s="48"/>
      <c r="S133" s="48"/>
      <c r="T133" s="49"/>
      <c r="U133" s="15"/>
      <c r="V133" s="15"/>
      <c r="W133" s="15"/>
      <c r="X133" s="15"/>
      <c r="Y133" s="15"/>
      <c r="Z133" s="15"/>
      <c r="AA133" s="15"/>
      <c r="AB133" s="15"/>
      <c r="AC133" s="15"/>
      <c r="AD133" s="15"/>
      <c r="AE133" s="15"/>
      <c r="AT133" s="2" t="s">
        <v>157</v>
      </c>
      <c r="AU133" s="2" t="s">
        <v>81</v>
      </c>
    </row>
    <row r="134" spans="1:65" s="21" customFormat="1" ht="21.75" customHeight="1" x14ac:dyDescent="0.2">
      <c r="A134" s="15"/>
      <c r="B134" s="16"/>
      <c r="C134" s="165" t="s">
        <v>208</v>
      </c>
      <c r="D134" s="165" t="s">
        <v>136</v>
      </c>
      <c r="E134" s="166" t="s">
        <v>209</v>
      </c>
      <c r="F134" s="167" t="s">
        <v>210</v>
      </c>
      <c r="G134" s="168" t="s">
        <v>139</v>
      </c>
      <c r="H134" s="169">
        <v>55.43</v>
      </c>
      <c r="I134" s="170">
        <v>0</v>
      </c>
      <c r="J134" s="170">
        <f>ROUND(I134*H134,2)</f>
        <v>0</v>
      </c>
      <c r="K134" s="167" t="s">
        <v>140</v>
      </c>
      <c r="L134" s="20"/>
      <c r="M134" s="171" t="s">
        <v>17</v>
      </c>
      <c r="N134" s="172" t="s">
        <v>42</v>
      </c>
      <c r="O134" s="173">
        <v>0.308</v>
      </c>
      <c r="P134" s="173">
        <f>O134*H134</f>
        <v>17.07244</v>
      </c>
      <c r="Q134" s="173">
        <v>3.9499999999999998E-5</v>
      </c>
      <c r="R134" s="173">
        <f>Q134*H134</f>
        <v>2.1894849999999997E-3</v>
      </c>
      <c r="S134" s="173">
        <v>0</v>
      </c>
      <c r="T134" s="174">
        <f>S134*H134</f>
        <v>0</v>
      </c>
      <c r="U134" s="15"/>
      <c r="V134" s="15"/>
      <c r="W134" s="15"/>
      <c r="X134" s="15"/>
      <c r="Y134" s="15"/>
      <c r="Z134" s="15"/>
      <c r="AA134" s="15"/>
      <c r="AB134" s="15"/>
      <c r="AC134" s="15"/>
      <c r="AD134" s="15"/>
      <c r="AE134" s="15"/>
      <c r="AR134" s="175" t="s">
        <v>141</v>
      </c>
      <c r="AT134" s="175" t="s">
        <v>136</v>
      </c>
      <c r="AU134" s="175" t="s">
        <v>81</v>
      </c>
      <c r="AY134" s="2" t="s">
        <v>133</v>
      </c>
      <c r="BE134" s="176">
        <f>IF(N134="základní",J134,0)</f>
        <v>0</v>
      </c>
      <c r="BF134" s="176">
        <f>IF(N134="snížená",J134,0)</f>
        <v>0</v>
      </c>
      <c r="BG134" s="176">
        <f>IF(N134="zákl. přenesená",J134,0)</f>
        <v>0</v>
      </c>
      <c r="BH134" s="176">
        <f>IF(N134="sníž. přenesená",J134,0)</f>
        <v>0</v>
      </c>
      <c r="BI134" s="176">
        <f>IF(N134="nulová",J134,0)</f>
        <v>0</v>
      </c>
      <c r="BJ134" s="2" t="s">
        <v>79</v>
      </c>
      <c r="BK134" s="176">
        <f>ROUND(I134*H134,2)</f>
        <v>0</v>
      </c>
      <c r="BL134" s="2" t="s">
        <v>141</v>
      </c>
      <c r="BM134" s="175" t="s">
        <v>211</v>
      </c>
    </row>
    <row r="135" spans="1:65" s="21" customFormat="1" ht="172.8" x14ac:dyDescent="0.2">
      <c r="A135" s="15"/>
      <c r="B135" s="16"/>
      <c r="C135" s="17"/>
      <c r="D135" s="180" t="s">
        <v>157</v>
      </c>
      <c r="E135" s="17"/>
      <c r="F135" s="189" t="s">
        <v>212</v>
      </c>
      <c r="G135" s="17"/>
      <c r="H135" s="17"/>
      <c r="I135" s="17"/>
      <c r="J135" s="17"/>
      <c r="K135" s="17"/>
      <c r="L135" s="20"/>
      <c r="M135" s="190"/>
      <c r="N135" s="191"/>
      <c r="O135" s="48"/>
      <c r="P135" s="48"/>
      <c r="Q135" s="48"/>
      <c r="R135" s="48"/>
      <c r="S135" s="48"/>
      <c r="T135" s="49"/>
      <c r="U135" s="15"/>
      <c r="V135" s="15"/>
      <c r="W135" s="15"/>
      <c r="X135" s="15"/>
      <c r="Y135" s="15"/>
      <c r="Z135" s="15"/>
      <c r="AA135" s="15"/>
      <c r="AB135" s="15"/>
      <c r="AC135" s="15"/>
      <c r="AD135" s="15"/>
      <c r="AE135" s="15"/>
      <c r="AT135" s="2" t="s">
        <v>157</v>
      </c>
      <c r="AU135" s="2" t="s">
        <v>81</v>
      </c>
    </row>
    <row r="136" spans="1:65" s="21" customFormat="1" ht="16.5" customHeight="1" x14ac:dyDescent="0.2">
      <c r="A136" s="15"/>
      <c r="B136" s="16"/>
      <c r="C136" s="165" t="s">
        <v>8</v>
      </c>
      <c r="D136" s="165" t="s">
        <v>136</v>
      </c>
      <c r="E136" s="166" t="s">
        <v>213</v>
      </c>
      <c r="F136" s="167" t="s">
        <v>214</v>
      </c>
      <c r="G136" s="168" t="s">
        <v>215</v>
      </c>
      <c r="H136" s="169">
        <v>5.5430000000000001</v>
      </c>
      <c r="I136" s="170">
        <v>0</v>
      </c>
      <c r="J136" s="170">
        <f>ROUND(I136*H136,2)</f>
        <v>0</v>
      </c>
      <c r="K136" s="167" t="s">
        <v>140</v>
      </c>
      <c r="L136" s="20"/>
      <c r="M136" s="171" t="s">
        <v>17</v>
      </c>
      <c r="N136" s="172" t="s">
        <v>42</v>
      </c>
      <c r="O136" s="173">
        <v>1.65</v>
      </c>
      <c r="P136" s="173">
        <f>O136*H136</f>
        <v>9.1459499999999991</v>
      </c>
      <c r="Q136" s="173">
        <v>0</v>
      </c>
      <c r="R136" s="173">
        <f>Q136*H136</f>
        <v>0</v>
      </c>
      <c r="S136" s="173">
        <v>1.4</v>
      </c>
      <c r="T136" s="174">
        <f>S136*H136</f>
        <v>7.7601999999999993</v>
      </c>
      <c r="U136" s="15"/>
      <c r="V136" s="15"/>
      <c r="W136" s="15"/>
      <c r="X136" s="15"/>
      <c r="Y136" s="15"/>
      <c r="Z136" s="15"/>
      <c r="AA136" s="15"/>
      <c r="AB136" s="15"/>
      <c r="AC136" s="15"/>
      <c r="AD136" s="15"/>
      <c r="AE136" s="15"/>
      <c r="AR136" s="175" t="s">
        <v>141</v>
      </c>
      <c r="AT136" s="175" t="s">
        <v>136</v>
      </c>
      <c r="AU136" s="175" t="s">
        <v>81</v>
      </c>
      <c r="AY136" s="2" t="s">
        <v>133</v>
      </c>
      <c r="BE136" s="176">
        <f>IF(N136="základní",J136,0)</f>
        <v>0</v>
      </c>
      <c r="BF136" s="176">
        <f>IF(N136="snížená",J136,0)</f>
        <v>0</v>
      </c>
      <c r="BG136" s="176">
        <f>IF(N136="zákl. přenesená",J136,0)</f>
        <v>0</v>
      </c>
      <c r="BH136" s="176">
        <f>IF(N136="sníž. přenesená",J136,0)</f>
        <v>0</v>
      </c>
      <c r="BI136" s="176">
        <f>IF(N136="nulová",J136,0)</f>
        <v>0</v>
      </c>
      <c r="BJ136" s="2" t="s">
        <v>79</v>
      </c>
      <c r="BK136" s="176">
        <f>ROUND(I136*H136,2)</f>
        <v>0</v>
      </c>
      <c r="BL136" s="2" t="s">
        <v>141</v>
      </c>
      <c r="BM136" s="175" t="s">
        <v>216</v>
      </c>
    </row>
    <row r="137" spans="1:65" s="177" customFormat="1" x14ac:dyDescent="0.2">
      <c r="B137" s="178"/>
      <c r="C137" s="179"/>
      <c r="D137" s="180" t="s">
        <v>143</v>
      </c>
      <c r="E137" s="181" t="s">
        <v>17</v>
      </c>
      <c r="F137" s="182" t="s">
        <v>217</v>
      </c>
      <c r="G137" s="179"/>
      <c r="H137" s="183">
        <v>5.5430000000000001</v>
      </c>
      <c r="I137" s="179"/>
      <c r="J137" s="179"/>
      <c r="K137" s="179"/>
      <c r="L137" s="184"/>
      <c r="M137" s="185"/>
      <c r="N137" s="186"/>
      <c r="O137" s="186"/>
      <c r="P137" s="186"/>
      <c r="Q137" s="186"/>
      <c r="R137" s="186"/>
      <c r="S137" s="186"/>
      <c r="T137" s="187"/>
      <c r="AT137" s="188" t="s">
        <v>143</v>
      </c>
      <c r="AU137" s="188" t="s">
        <v>81</v>
      </c>
      <c r="AV137" s="177" t="s">
        <v>81</v>
      </c>
      <c r="AW137" s="177" t="s">
        <v>31</v>
      </c>
      <c r="AX137" s="177" t="s">
        <v>79</v>
      </c>
      <c r="AY137" s="188" t="s">
        <v>133</v>
      </c>
    </row>
    <row r="138" spans="1:65" s="21" customFormat="1" ht="21.75" customHeight="1" x14ac:dyDescent="0.2">
      <c r="A138" s="15"/>
      <c r="B138" s="16"/>
      <c r="C138" s="165" t="s">
        <v>218</v>
      </c>
      <c r="D138" s="165" t="s">
        <v>136</v>
      </c>
      <c r="E138" s="166" t="s">
        <v>219</v>
      </c>
      <c r="F138" s="167" t="s">
        <v>220</v>
      </c>
      <c r="G138" s="168" t="s">
        <v>139</v>
      </c>
      <c r="H138" s="169">
        <v>14.305</v>
      </c>
      <c r="I138" s="170">
        <v>0</v>
      </c>
      <c r="J138" s="170">
        <f>ROUND(I138*H138,2)</f>
        <v>0</v>
      </c>
      <c r="K138" s="167" t="s">
        <v>140</v>
      </c>
      <c r="L138" s="20"/>
      <c r="M138" s="171" t="s">
        <v>17</v>
      </c>
      <c r="N138" s="172" t="s">
        <v>42</v>
      </c>
      <c r="O138" s="173">
        <v>0.503</v>
      </c>
      <c r="P138" s="173">
        <f>O138*H138</f>
        <v>7.1954149999999997</v>
      </c>
      <c r="Q138" s="173">
        <v>0</v>
      </c>
      <c r="R138" s="173">
        <f>Q138*H138</f>
        <v>0</v>
      </c>
      <c r="S138" s="173">
        <v>5.3999999999999999E-2</v>
      </c>
      <c r="T138" s="174">
        <f>S138*H138</f>
        <v>0.77246999999999999</v>
      </c>
      <c r="U138" s="15"/>
      <c r="V138" s="15"/>
      <c r="W138" s="15"/>
      <c r="X138" s="15"/>
      <c r="Y138" s="15"/>
      <c r="Z138" s="15"/>
      <c r="AA138" s="15"/>
      <c r="AB138" s="15"/>
      <c r="AC138" s="15"/>
      <c r="AD138" s="15"/>
      <c r="AE138" s="15"/>
      <c r="AR138" s="175" t="s">
        <v>141</v>
      </c>
      <c r="AT138" s="175" t="s">
        <v>136</v>
      </c>
      <c r="AU138" s="175" t="s">
        <v>81</v>
      </c>
      <c r="AY138" s="2" t="s">
        <v>133</v>
      </c>
      <c r="BE138" s="176">
        <f>IF(N138="základní",J138,0)</f>
        <v>0</v>
      </c>
      <c r="BF138" s="176">
        <f>IF(N138="snížená",J138,0)</f>
        <v>0</v>
      </c>
      <c r="BG138" s="176">
        <f>IF(N138="zákl. přenesená",J138,0)</f>
        <v>0</v>
      </c>
      <c r="BH138" s="176">
        <f>IF(N138="sníž. přenesená",J138,0)</f>
        <v>0</v>
      </c>
      <c r="BI138" s="176">
        <f>IF(N138="nulová",J138,0)</f>
        <v>0</v>
      </c>
      <c r="BJ138" s="2" t="s">
        <v>79</v>
      </c>
      <c r="BK138" s="176">
        <f>ROUND(I138*H138,2)</f>
        <v>0</v>
      </c>
      <c r="BL138" s="2" t="s">
        <v>141</v>
      </c>
      <c r="BM138" s="175" t="s">
        <v>221</v>
      </c>
    </row>
    <row r="139" spans="1:65" s="21" customFormat="1" ht="28.8" x14ac:dyDescent="0.2">
      <c r="A139" s="15"/>
      <c r="B139" s="16"/>
      <c r="C139" s="17"/>
      <c r="D139" s="180" t="s">
        <v>157</v>
      </c>
      <c r="E139" s="17"/>
      <c r="F139" s="189" t="s">
        <v>222</v>
      </c>
      <c r="G139" s="17"/>
      <c r="H139" s="17"/>
      <c r="I139" s="17"/>
      <c r="J139" s="17"/>
      <c r="K139" s="17"/>
      <c r="L139" s="20"/>
      <c r="M139" s="190"/>
      <c r="N139" s="191"/>
      <c r="O139" s="48"/>
      <c r="P139" s="48"/>
      <c r="Q139" s="48"/>
      <c r="R139" s="48"/>
      <c r="S139" s="48"/>
      <c r="T139" s="49"/>
      <c r="U139" s="15"/>
      <c r="V139" s="15"/>
      <c r="W139" s="15"/>
      <c r="X139" s="15"/>
      <c r="Y139" s="15"/>
      <c r="Z139" s="15"/>
      <c r="AA139" s="15"/>
      <c r="AB139" s="15"/>
      <c r="AC139" s="15"/>
      <c r="AD139" s="15"/>
      <c r="AE139" s="15"/>
      <c r="AT139" s="2" t="s">
        <v>157</v>
      </c>
      <c r="AU139" s="2" t="s">
        <v>81</v>
      </c>
    </row>
    <row r="140" spans="1:65" s="21" customFormat="1" ht="21.75" customHeight="1" x14ac:dyDescent="0.2">
      <c r="A140" s="15"/>
      <c r="B140" s="16"/>
      <c r="C140" s="165" t="s">
        <v>223</v>
      </c>
      <c r="D140" s="165" t="s">
        <v>136</v>
      </c>
      <c r="E140" s="166" t="s">
        <v>224</v>
      </c>
      <c r="F140" s="167" t="s">
        <v>225</v>
      </c>
      <c r="G140" s="168" t="s">
        <v>139</v>
      </c>
      <c r="H140" s="169">
        <v>1.8</v>
      </c>
      <c r="I140" s="170">
        <v>0</v>
      </c>
      <c r="J140" s="170">
        <f>ROUND(I140*H140,2)</f>
        <v>0</v>
      </c>
      <c r="K140" s="167" t="s">
        <v>140</v>
      </c>
      <c r="L140" s="20"/>
      <c r="M140" s="171" t="s">
        <v>17</v>
      </c>
      <c r="N140" s="172" t="s">
        <v>42</v>
      </c>
      <c r="O140" s="173">
        <v>0.93899999999999995</v>
      </c>
      <c r="P140" s="173">
        <f>O140*H140</f>
        <v>1.6901999999999999</v>
      </c>
      <c r="Q140" s="173">
        <v>0</v>
      </c>
      <c r="R140" s="173">
        <f>Q140*H140</f>
        <v>0</v>
      </c>
      <c r="S140" s="173">
        <v>7.5999999999999998E-2</v>
      </c>
      <c r="T140" s="174">
        <f>S140*H140</f>
        <v>0.1368</v>
      </c>
      <c r="U140" s="15"/>
      <c r="V140" s="15"/>
      <c r="W140" s="15"/>
      <c r="X140" s="15"/>
      <c r="Y140" s="15"/>
      <c r="Z140" s="15"/>
      <c r="AA140" s="15"/>
      <c r="AB140" s="15"/>
      <c r="AC140" s="15"/>
      <c r="AD140" s="15"/>
      <c r="AE140" s="15"/>
      <c r="AR140" s="175" t="s">
        <v>141</v>
      </c>
      <c r="AT140" s="175" t="s">
        <v>136</v>
      </c>
      <c r="AU140" s="175" t="s">
        <v>81</v>
      </c>
      <c r="AY140" s="2" t="s">
        <v>133</v>
      </c>
      <c r="BE140" s="176">
        <f>IF(N140="základní",J140,0)</f>
        <v>0</v>
      </c>
      <c r="BF140" s="176">
        <f>IF(N140="snížená",J140,0)</f>
        <v>0</v>
      </c>
      <c r="BG140" s="176">
        <f>IF(N140="zákl. přenesená",J140,0)</f>
        <v>0</v>
      </c>
      <c r="BH140" s="176">
        <f>IF(N140="sníž. přenesená",J140,0)</f>
        <v>0</v>
      </c>
      <c r="BI140" s="176">
        <f>IF(N140="nulová",J140,0)</f>
        <v>0</v>
      </c>
      <c r="BJ140" s="2" t="s">
        <v>79</v>
      </c>
      <c r="BK140" s="176">
        <f>ROUND(I140*H140,2)</f>
        <v>0</v>
      </c>
      <c r="BL140" s="2" t="s">
        <v>141</v>
      </c>
      <c r="BM140" s="175" t="s">
        <v>226</v>
      </c>
    </row>
    <row r="141" spans="1:65" s="21" customFormat="1" ht="38.4" x14ac:dyDescent="0.2">
      <c r="A141" s="15"/>
      <c r="B141" s="16"/>
      <c r="C141" s="17"/>
      <c r="D141" s="180" t="s">
        <v>157</v>
      </c>
      <c r="E141" s="17"/>
      <c r="F141" s="189" t="s">
        <v>227</v>
      </c>
      <c r="G141" s="17"/>
      <c r="H141" s="17"/>
      <c r="I141" s="17"/>
      <c r="J141" s="17"/>
      <c r="K141" s="17"/>
      <c r="L141" s="20"/>
      <c r="M141" s="190"/>
      <c r="N141" s="191"/>
      <c r="O141" s="48"/>
      <c r="P141" s="48"/>
      <c r="Q141" s="48"/>
      <c r="R141" s="48"/>
      <c r="S141" s="48"/>
      <c r="T141" s="49"/>
      <c r="U141" s="15"/>
      <c r="V141" s="15"/>
      <c r="W141" s="15"/>
      <c r="X141" s="15"/>
      <c r="Y141" s="15"/>
      <c r="Z141" s="15"/>
      <c r="AA141" s="15"/>
      <c r="AB141" s="15"/>
      <c r="AC141" s="15"/>
      <c r="AD141" s="15"/>
      <c r="AE141" s="15"/>
      <c r="AT141" s="2" t="s">
        <v>157</v>
      </c>
      <c r="AU141" s="2" t="s">
        <v>81</v>
      </c>
    </row>
    <row r="142" spans="1:65" s="177" customFormat="1" x14ac:dyDescent="0.2">
      <c r="B142" s="178"/>
      <c r="C142" s="179"/>
      <c r="D142" s="180" t="s">
        <v>143</v>
      </c>
      <c r="E142" s="181" t="s">
        <v>17</v>
      </c>
      <c r="F142" s="182" t="s">
        <v>228</v>
      </c>
      <c r="G142" s="179"/>
      <c r="H142" s="183">
        <v>1.8</v>
      </c>
      <c r="I142" s="179"/>
      <c r="J142" s="179"/>
      <c r="K142" s="179"/>
      <c r="L142" s="184"/>
      <c r="M142" s="185"/>
      <c r="N142" s="186"/>
      <c r="O142" s="186"/>
      <c r="P142" s="186"/>
      <c r="Q142" s="186"/>
      <c r="R142" s="186"/>
      <c r="S142" s="186"/>
      <c r="T142" s="187"/>
      <c r="AT142" s="188" t="s">
        <v>143</v>
      </c>
      <c r="AU142" s="188" t="s">
        <v>81</v>
      </c>
      <c r="AV142" s="177" t="s">
        <v>81</v>
      </c>
      <c r="AW142" s="177" t="s">
        <v>31</v>
      </c>
      <c r="AX142" s="177" t="s">
        <v>79</v>
      </c>
      <c r="AY142" s="188" t="s">
        <v>133</v>
      </c>
    </row>
    <row r="143" spans="1:65" s="21" customFormat="1" ht="16.5" customHeight="1" x14ac:dyDescent="0.2">
      <c r="A143" s="15"/>
      <c r="B143" s="16"/>
      <c r="C143" s="165" t="s">
        <v>229</v>
      </c>
      <c r="D143" s="165" t="s">
        <v>136</v>
      </c>
      <c r="E143" s="166" t="s">
        <v>230</v>
      </c>
      <c r="F143" s="167" t="s">
        <v>231</v>
      </c>
      <c r="G143" s="168" t="s">
        <v>139</v>
      </c>
      <c r="H143" s="169">
        <v>55.43</v>
      </c>
      <c r="I143" s="170">
        <v>0</v>
      </c>
      <c r="J143" s="170">
        <f>ROUND(I143*H143,2)</f>
        <v>0</v>
      </c>
      <c r="K143" s="167" t="s">
        <v>140</v>
      </c>
      <c r="L143" s="20"/>
      <c r="M143" s="171" t="s">
        <v>17</v>
      </c>
      <c r="N143" s="172" t="s">
        <v>42</v>
      </c>
      <c r="O143" s="173">
        <v>0.1</v>
      </c>
      <c r="P143" s="173">
        <f>O143*H143</f>
        <v>5.5430000000000001</v>
      </c>
      <c r="Q143" s="173">
        <v>0</v>
      </c>
      <c r="R143" s="173">
        <f>Q143*H143</f>
        <v>0</v>
      </c>
      <c r="S143" s="173">
        <v>0.01</v>
      </c>
      <c r="T143" s="174">
        <f>S143*H143</f>
        <v>0.55430000000000001</v>
      </c>
      <c r="U143" s="15"/>
      <c r="V143" s="15"/>
      <c r="W143" s="15"/>
      <c r="X143" s="15"/>
      <c r="Y143" s="15"/>
      <c r="Z143" s="15"/>
      <c r="AA143" s="15"/>
      <c r="AB143" s="15"/>
      <c r="AC143" s="15"/>
      <c r="AD143" s="15"/>
      <c r="AE143" s="15"/>
      <c r="AR143" s="175" t="s">
        <v>141</v>
      </c>
      <c r="AT143" s="175" t="s">
        <v>136</v>
      </c>
      <c r="AU143" s="175" t="s">
        <v>81</v>
      </c>
      <c r="AY143" s="2" t="s">
        <v>133</v>
      </c>
      <c r="BE143" s="176">
        <f>IF(N143="základní",J143,0)</f>
        <v>0</v>
      </c>
      <c r="BF143" s="176">
        <f>IF(N143="snížená",J143,0)</f>
        <v>0</v>
      </c>
      <c r="BG143" s="176">
        <f>IF(N143="zákl. přenesená",J143,0)</f>
        <v>0</v>
      </c>
      <c r="BH143" s="176">
        <f>IF(N143="sníž. přenesená",J143,0)</f>
        <v>0</v>
      </c>
      <c r="BI143" s="176">
        <f>IF(N143="nulová",J143,0)</f>
        <v>0</v>
      </c>
      <c r="BJ143" s="2" t="s">
        <v>79</v>
      </c>
      <c r="BK143" s="176">
        <f>ROUND(I143*H143,2)</f>
        <v>0</v>
      </c>
      <c r="BL143" s="2" t="s">
        <v>141</v>
      </c>
      <c r="BM143" s="175" t="s">
        <v>232</v>
      </c>
    </row>
    <row r="144" spans="1:65" s="21" customFormat="1" ht="28.8" x14ac:dyDescent="0.2">
      <c r="A144" s="15"/>
      <c r="B144" s="16"/>
      <c r="C144" s="17"/>
      <c r="D144" s="180" t="s">
        <v>157</v>
      </c>
      <c r="E144" s="17"/>
      <c r="F144" s="189" t="s">
        <v>233</v>
      </c>
      <c r="G144" s="17"/>
      <c r="H144" s="17"/>
      <c r="I144" s="17"/>
      <c r="J144" s="17"/>
      <c r="K144" s="17"/>
      <c r="L144" s="20"/>
      <c r="M144" s="190"/>
      <c r="N144" s="191"/>
      <c r="O144" s="48"/>
      <c r="P144" s="48"/>
      <c r="Q144" s="48"/>
      <c r="R144" s="48"/>
      <c r="S144" s="48"/>
      <c r="T144" s="49"/>
      <c r="U144" s="15"/>
      <c r="V144" s="15"/>
      <c r="W144" s="15"/>
      <c r="X144" s="15"/>
      <c r="Y144" s="15"/>
      <c r="Z144" s="15"/>
      <c r="AA144" s="15"/>
      <c r="AB144" s="15"/>
      <c r="AC144" s="15"/>
      <c r="AD144" s="15"/>
      <c r="AE144" s="15"/>
      <c r="AT144" s="2" t="s">
        <v>157</v>
      </c>
      <c r="AU144" s="2" t="s">
        <v>81</v>
      </c>
    </row>
    <row r="145" spans="1:65" s="21" customFormat="1" ht="21.75" customHeight="1" x14ac:dyDescent="0.2">
      <c r="A145" s="15"/>
      <c r="B145" s="16"/>
      <c r="C145" s="165" t="s">
        <v>234</v>
      </c>
      <c r="D145" s="165" t="s">
        <v>136</v>
      </c>
      <c r="E145" s="166" t="s">
        <v>235</v>
      </c>
      <c r="F145" s="167" t="s">
        <v>236</v>
      </c>
      <c r="G145" s="168" t="s">
        <v>139</v>
      </c>
      <c r="H145" s="169">
        <v>87.811000000000007</v>
      </c>
      <c r="I145" s="170">
        <v>0</v>
      </c>
      <c r="J145" s="170">
        <f>ROUND(I145*H145,2)</f>
        <v>0</v>
      </c>
      <c r="K145" s="167" t="s">
        <v>140</v>
      </c>
      <c r="L145" s="20"/>
      <c r="M145" s="171" t="s">
        <v>17</v>
      </c>
      <c r="N145" s="172" t="s">
        <v>42</v>
      </c>
      <c r="O145" s="173">
        <v>0.08</v>
      </c>
      <c r="P145" s="173">
        <f>O145*H145</f>
        <v>7.0248800000000005</v>
      </c>
      <c r="Q145" s="173">
        <v>0</v>
      </c>
      <c r="R145" s="173">
        <f>Q145*H145</f>
        <v>0</v>
      </c>
      <c r="S145" s="173">
        <v>0.01</v>
      </c>
      <c r="T145" s="174">
        <f>S145*H145</f>
        <v>0.87811000000000006</v>
      </c>
      <c r="U145" s="15"/>
      <c r="V145" s="15"/>
      <c r="W145" s="15"/>
      <c r="X145" s="15"/>
      <c r="Y145" s="15"/>
      <c r="Z145" s="15"/>
      <c r="AA145" s="15"/>
      <c r="AB145" s="15"/>
      <c r="AC145" s="15"/>
      <c r="AD145" s="15"/>
      <c r="AE145" s="15"/>
      <c r="AR145" s="175" t="s">
        <v>141</v>
      </c>
      <c r="AT145" s="175" t="s">
        <v>136</v>
      </c>
      <c r="AU145" s="175" t="s">
        <v>81</v>
      </c>
      <c r="AY145" s="2" t="s">
        <v>133</v>
      </c>
      <c r="BE145" s="176">
        <f>IF(N145="základní",J145,0)</f>
        <v>0</v>
      </c>
      <c r="BF145" s="176">
        <f>IF(N145="snížená",J145,0)</f>
        <v>0</v>
      </c>
      <c r="BG145" s="176">
        <f>IF(N145="zákl. přenesená",J145,0)</f>
        <v>0</v>
      </c>
      <c r="BH145" s="176">
        <f>IF(N145="sníž. přenesená",J145,0)</f>
        <v>0</v>
      </c>
      <c r="BI145" s="176">
        <f>IF(N145="nulová",J145,0)</f>
        <v>0</v>
      </c>
      <c r="BJ145" s="2" t="s">
        <v>79</v>
      </c>
      <c r="BK145" s="176">
        <f>ROUND(I145*H145,2)</f>
        <v>0</v>
      </c>
      <c r="BL145" s="2" t="s">
        <v>141</v>
      </c>
      <c r="BM145" s="175" t="s">
        <v>237</v>
      </c>
    </row>
    <row r="146" spans="1:65" s="21" customFormat="1" ht="28.8" x14ac:dyDescent="0.2">
      <c r="A146" s="15"/>
      <c r="B146" s="16"/>
      <c r="C146" s="17"/>
      <c r="D146" s="180" t="s">
        <v>157</v>
      </c>
      <c r="E146" s="17"/>
      <c r="F146" s="189" t="s">
        <v>233</v>
      </c>
      <c r="G146" s="17"/>
      <c r="H146" s="17"/>
      <c r="I146" s="17"/>
      <c r="J146" s="17"/>
      <c r="K146" s="17"/>
      <c r="L146" s="20"/>
      <c r="M146" s="190"/>
      <c r="N146" s="191"/>
      <c r="O146" s="48"/>
      <c r="P146" s="48"/>
      <c r="Q146" s="48"/>
      <c r="R146" s="48"/>
      <c r="S146" s="48"/>
      <c r="T146" s="49"/>
      <c r="U146" s="15"/>
      <c r="V146" s="15"/>
      <c r="W146" s="15"/>
      <c r="X146" s="15"/>
      <c r="Y146" s="15"/>
      <c r="Z146" s="15"/>
      <c r="AA146" s="15"/>
      <c r="AB146" s="15"/>
      <c r="AC146" s="15"/>
      <c r="AD146" s="15"/>
      <c r="AE146" s="15"/>
      <c r="AT146" s="2" t="s">
        <v>157</v>
      </c>
      <c r="AU146" s="2" t="s">
        <v>81</v>
      </c>
    </row>
    <row r="147" spans="1:65" s="21" customFormat="1" ht="16.5" customHeight="1" x14ac:dyDescent="0.2">
      <c r="A147" s="15"/>
      <c r="B147" s="16"/>
      <c r="C147" s="165" t="s">
        <v>238</v>
      </c>
      <c r="D147" s="165" t="s">
        <v>136</v>
      </c>
      <c r="E147" s="166" t="s">
        <v>239</v>
      </c>
      <c r="F147" s="167" t="s">
        <v>240</v>
      </c>
      <c r="G147" s="168" t="s">
        <v>139</v>
      </c>
      <c r="H147" s="169">
        <v>143.24100000000001</v>
      </c>
      <c r="I147" s="170">
        <v>0</v>
      </c>
      <c r="J147" s="170">
        <f>ROUND(I147*H147,2)</f>
        <v>0</v>
      </c>
      <c r="K147" s="167" t="s">
        <v>140</v>
      </c>
      <c r="L147" s="20"/>
      <c r="M147" s="171" t="s">
        <v>17</v>
      </c>
      <c r="N147" s="172" t="s">
        <v>42</v>
      </c>
      <c r="O147" s="173">
        <v>0.3</v>
      </c>
      <c r="P147" s="173">
        <f>O147*H147</f>
        <v>42.972300000000004</v>
      </c>
      <c r="Q147" s="173">
        <v>0</v>
      </c>
      <c r="R147" s="173">
        <f>Q147*H147</f>
        <v>0</v>
      </c>
      <c r="S147" s="173">
        <v>2.5999999999999999E-3</v>
      </c>
      <c r="T147" s="174">
        <f>S147*H147</f>
        <v>0.3724266</v>
      </c>
      <c r="U147" s="15"/>
      <c r="V147" s="15"/>
      <c r="W147" s="15"/>
      <c r="X147" s="15"/>
      <c r="Y147" s="15"/>
      <c r="Z147" s="15"/>
      <c r="AA147" s="15"/>
      <c r="AB147" s="15"/>
      <c r="AC147" s="15"/>
      <c r="AD147" s="15"/>
      <c r="AE147" s="15"/>
      <c r="AR147" s="175" t="s">
        <v>141</v>
      </c>
      <c r="AT147" s="175" t="s">
        <v>136</v>
      </c>
      <c r="AU147" s="175" t="s">
        <v>81</v>
      </c>
      <c r="AY147" s="2" t="s">
        <v>133</v>
      </c>
      <c r="BE147" s="176">
        <f>IF(N147="základní",J147,0)</f>
        <v>0</v>
      </c>
      <c r="BF147" s="176">
        <f>IF(N147="snížená",J147,0)</f>
        <v>0</v>
      </c>
      <c r="BG147" s="176">
        <f>IF(N147="zákl. přenesená",J147,0)</f>
        <v>0</v>
      </c>
      <c r="BH147" s="176">
        <f>IF(N147="sníž. přenesená",J147,0)</f>
        <v>0</v>
      </c>
      <c r="BI147" s="176">
        <f>IF(N147="nulová",J147,0)</f>
        <v>0</v>
      </c>
      <c r="BJ147" s="2" t="s">
        <v>79</v>
      </c>
      <c r="BK147" s="176">
        <f>ROUND(I147*H147,2)</f>
        <v>0</v>
      </c>
      <c r="BL147" s="2" t="s">
        <v>141</v>
      </c>
      <c r="BM147" s="175" t="s">
        <v>241</v>
      </c>
    </row>
    <row r="148" spans="1:65" s="177" customFormat="1" x14ac:dyDescent="0.2">
      <c r="B148" s="178"/>
      <c r="C148" s="179"/>
      <c r="D148" s="180" t="s">
        <v>143</v>
      </c>
      <c r="E148" s="181" t="s">
        <v>17</v>
      </c>
      <c r="F148" s="182" t="s">
        <v>197</v>
      </c>
      <c r="G148" s="179"/>
      <c r="H148" s="183">
        <v>87.811000000000007</v>
      </c>
      <c r="I148" s="179"/>
      <c r="J148" s="179"/>
      <c r="K148" s="179"/>
      <c r="L148" s="184"/>
      <c r="M148" s="185"/>
      <c r="N148" s="186"/>
      <c r="O148" s="186"/>
      <c r="P148" s="186"/>
      <c r="Q148" s="186"/>
      <c r="R148" s="186"/>
      <c r="S148" s="186"/>
      <c r="T148" s="187"/>
      <c r="AT148" s="188" t="s">
        <v>143</v>
      </c>
      <c r="AU148" s="188" t="s">
        <v>81</v>
      </c>
      <c r="AV148" s="177" t="s">
        <v>81</v>
      </c>
      <c r="AW148" s="177" t="s">
        <v>31</v>
      </c>
      <c r="AX148" s="177" t="s">
        <v>71</v>
      </c>
      <c r="AY148" s="188" t="s">
        <v>133</v>
      </c>
    </row>
    <row r="149" spans="1:65" s="177" customFormat="1" x14ac:dyDescent="0.2">
      <c r="B149" s="178"/>
      <c r="C149" s="179"/>
      <c r="D149" s="180" t="s">
        <v>143</v>
      </c>
      <c r="E149" s="181" t="s">
        <v>17</v>
      </c>
      <c r="F149" s="182" t="s">
        <v>242</v>
      </c>
      <c r="G149" s="179"/>
      <c r="H149" s="183">
        <v>55.43</v>
      </c>
      <c r="I149" s="179"/>
      <c r="J149" s="179"/>
      <c r="K149" s="179"/>
      <c r="L149" s="184"/>
      <c r="M149" s="185"/>
      <c r="N149" s="186"/>
      <c r="O149" s="186"/>
      <c r="P149" s="186"/>
      <c r="Q149" s="186"/>
      <c r="R149" s="186"/>
      <c r="S149" s="186"/>
      <c r="T149" s="187"/>
      <c r="AT149" s="188" t="s">
        <v>143</v>
      </c>
      <c r="AU149" s="188" t="s">
        <v>81</v>
      </c>
      <c r="AV149" s="177" t="s">
        <v>81</v>
      </c>
      <c r="AW149" s="177" t="s">
        <v>31</v>
      </c>
      <c r="AX149" s="177" t="s">
        <v>71</v>
      </c>
      <c r="AY149" s="188" t="s">
        <v>133</v>
      </c>
    </row>
    <row r="150" spans="1:65" s="192" customFormat="1" x14ac:dyDescent="0.2">
      <c r="B150" s="193"/>
      <c r="C150" s="194"/>
      <c r="D150" s="180" t="s">
        <v>143</v>
      </c>
      <c r="E150" s="195" t="s">
        <v>17</v>
      </c>
      <c r="F150" s="196" t="s">
        <v>189</v>
      </c>
      <c r="G150" s="194"/>
      <c r="H150" s="197">
        <v>143.24100000000001</v>
      </c>
      <c r="I150" s="194"/>
      <c r="J150" s="194"/>
      <c r="K150" s="194"/>
      <c r="L150" s="198"/>
      <c r="M150" s="199"/>
      <c r="N150" s="200"/>
      <c r="O150" s="200"/>
      <c r="P150" s="200"/>
      <c r="Q150" s="200"/>
      <c r="R150" s="200"/>
      <c r="S150" s="200"/>
      <c r="T150" s="201"/>
      <c r="AT150" s="202" t="s">
        <v>143</v>
      </c>
      <c r="AU150" s="202" t="s">
        <v>81</v>
      </c>
      <c r="AV150" s="192" t="s">
        <v>141</v>
      </c>
      <c r="AW150" s="192" t="s">
        <v>31</v>
      </c>
      <c r="AX150" s="192" t="s">
        <v>79</v>
      </c>
      <c r="AY150" s="202" t="s">
        <v>133</v>
      </c>
    </row>
    <row r="151" spans="1:65" s="21" customFormat="1" ht="21.75" customHeight="1" x14ac:dyDescent="0.2">
      <c r="A151" s="15"/>
      <c r="B151" s="16"/>
      <c r="C151" s="165" t="s">
        <v>7</v>
      </c>
      <c r="D151" s="165" t="s">
        <v>136</v>
      </c>
      <c r="E151" s="166" t="s">
        <v>243</v>
      </c>
      <c r="F151" s="167" t="s">
        <v>244</v>
      </c>
      <c r="G151" s="168" t="s">
        <v>139</v>
      </c>
      <c r="H151" s="169">
        <v>2.625</v>
      </c>
      <c r="I151" s="170">
        <v>0</v>
      </c>
      <c r="J151" s="170">
        <f>ROUND(I151*H151,2)</f>
        <v>0</v>
      </c>
      <c r="K151" s="167" t="s">
        <v>140</v>
      </c>
      <c r="L151" s="20"/>
      <c r="M151" s="171" t="s">
        <v>17</v>
      </c>
      <c r="N151" s="172" t="s">
        <v>42</v>
      </c>
      <c r="O151" s="173">
        <v>0.3</v>
      </c>
      <c r="P151" s="173">
        <f>O151*H151</f>
        <v>0.78749999999999998</v>
      </c>
      <c r="Q151" s="173">
        <v>0</v>
      </c>
      <c r="R151" s="173">
        <f>Q151*H151</f>
        <v>0</v>
      </c>
      <c r="S151" s="173">
        <v>6.8000000000000005E-2</v>
      </c>
      <c r="T151" s="174">
        <f>S151*H151</f>
        <v>0.17850000000000002</v>
      </c>
      <c r="U151" s="15"/>
      <c r="V151" s="15"/>
      <c r="W151" s="15"/>
      <c r="X151" s="15"/>
      <c r="Y151" s="15"/>
      <c r="Z151" s="15"/>
      <c r="AA151" s="15"/>
      <c r="AB151" s="15"/>
      <c r="AC151" s="15"/>
      <c r="AD151" s="15"/>
      <c r="AE151" s="15"/>
      <c r="AR151" s="175" t="s">
        <v>141</v>
      </c>
      <c r="AT151" s="175" t="s">
        <v>136</v>
      </c>
      <c r="AU151" s="175" t="s">
        <v>81</v>
      </c>
      <c r="AY151" s="2" t="s">
        <v>133</v>
      </c>
      <c r="BE151" s="176">
        <f>IF(N151="základní",J151,0)</f>
        <v>0</v>
      </c>
      <c r="BF151" s="176">
        <f>IF(N151="snížená",J151,0)</f>
        <v>0</v>
      </c>
      <c r="BG151" s="176">
        <f>IF(N151="zákl. přenesená",J151,0)</f>
        <v>0</v>
      </c>
      <c r="BH151" s="176">
        <f>IF(N151="sníž. přenesená",J151,0)</f>
        <v>0</v>
      </c>
      <c r="BI151" s="176">
        <f>IF(N151="nulová",J151,0)</f>
        <v>0</v>
      </c>
      <c r="BJ151" s="2" t="s">
        <v>79</v>
      </c>
      <c r="BK151" s="176">
        <f>ROUND(I151*H151,2)</f>
        <v>0</v>
      </c>
      <c r="BL151" s="2" t="s">
        <v>141</v>
      </c>
      <c r="BM151" s="175" t="s">
        <v>245</v>
      </c>
    </row>
    <row r="152" spans="1:65" s="21" customFormat="1" ht="28.8" x14ac:dyDescent="0.2">
      <c r="A152" s="15"/>
      <c r="B152" s="16"/>
      <c r="C152" s="17"/>
      <c r="D152" s="180" t="s">
        <v>157</v>
      </c>
      <c r="E152" s="17"/>
      <c r="F152" s="189" t="s">
        <v>246</v>
      </c>
      <c r="G152" s="17"/>
      <c r="H152" s="17"/>
      <c r="I152" s="17"/>
      <c r="J152" s="17"/>
      <c r="K152" s="17"/>
      <c r="L152" s="20"/>
      <c r="M152" s="190"/>
      <c r="N152" s="191"/>
      <c r="O152" s="48"/>
      <c r="P152" s="48"/>
      <c r="Q152" s="48"/>
      <c r="R152" s="48"/>
      <c r="S152" s="48"/>
      <c r="T152" s="49"/>
      <c r="U152" s="15"/>
      <c r="V152" s="15"/>
      <c r="W152" s="15"/>
      <c r="X152" s="15"/>
      <c r="Y152" s="15"/>
      <c r="Z152" s="15"/>
      <c r="AA152" s="15"/>
      <c r="AB152" s="15"/>
      <c r="AC152" s="15"/>
      <c r="AD152" s="15"/>
      <c r="AE152" s="15"/>
      <c r="AT152" s="2" t="s">
        <v>157</v>
      </c>
      <c r="AU152" s="2" t="s">
        <v>81</v>
      </c>
    </row>
    <row r="153" spans="1:65" s="149" customFormat="1" ht="22.95" customHeight="1" x14ac:dyDescent="0.25">
      <c r="B153" s="150"/>
      <c r="C153" s="151"/>
      <c r="D153" s="152" t="s">
        <v>70</v>
      </c>
      <c r="E153" s="163" t="s">
        <v>247</v>
      </c>
      <c r="F153" s="163" t="s">
        <v>248</v>
      </c>
      <c r="G153" s="151"/>
      <c r="H153" s="151"/>
      <c r="I153" s="151"/>
      <c r="J153" s="164">
        <f>BK153</f>
        <v>0</v>
      </c>
      <c r="K153" s="151"/>
      <c r="L153" s="155"/>
      <c r="M153" s="156"/>
      <c r="N153" s="157"/>
      <c r="O153" s="157"/>
      <c r="P153" s="158">
        <f>SUM(P154:P167)</f>
        <v>55.197854999999997</v>
      </c>
      <c r="Q153" s="157"/>
      <c r="R153" s="158">
        <f>SUM(R154:R167)</f>
        <v>0</v>
      </c>
      <c r="S153" s="157"/>
      <c r="T153" s="159">
        <f>SUM(T154:T167)</f>
        <v>0</v>
      </c>
      <c r="AR153" s="160" t="s">
        <v>79</v>
      </c>
      <c r="AT153" s="161" t="s">
        <v>70</v>
      </c>
      <c r="AU153" s="161" t="s">
        <v>79</v>
      </c>
      <c r="AY153" s="160" t="s">
        <v>133</v>
      </c>
      <c r="BK153" s="162">
        <f>SUM(BK154:BK167)</f>
        <v>0</v>
      </c>
    </row>
    <row r="154" spans="1:65" s="21" customFormat="1" ht="21.75" customHeight="1" thickBot="1" x14ac:dyDescent="0.25">
      <c r="A154" s="15"/>
      <c r="B154" s="16"/>
      <c r="C154" s="165" t="s">
        <v>249</v>
      </c>
      <c r="D154" s="165" t="s">
        <v>136</v>
      </c>
      <c r="E154" s="166" t="s">
        <v>250</v>
      </c>
      <c r="F154" s="387" t="s">
        <v>251</v>
      </c>
      <c r="G154" s="168" t="s">
        <v>252</v>
      </c>
      <c r="H154" s="169">
        <v>12.763</v>
      </c>
      <c r="I154" s="170">
        <v>0</v>
      </c>
      <c r="J154" s="170">
        <f>ROUND(I154*H154,2)</f>
        <v>0</v>
      </c>
      <c r="K154" s="167" t="s">
        <v>140</v>
      </c>
      <c r="L154" s="20"/>
      <c r="M154" s="171" t="s">
        <v>17</v>
      </c>
      <c r="N154" s="172" t="s">
        <v>42</v>
      </c>
      <c r="O154" s="173">
        <v>2.42</v>
      </c>
      <c r="P154" s="173">
        <f>O154*H154</f>
        <v>30.88646</v>
      </c>
      <c r="Q154" s="173">
        <v>0</v>
      </c>
      <c r="R154" s="173">
        <f>Q154*H154</f>
        <v>0</v>
      </c>
      <c r="S154" s="173">
        <v>0</v>
      </c>
      <c r="T154" s="174">
        <f>S154*H154</f>
        <v>0</v>
      </c>
      <c r="U154" s="15"/>
      <c r="V154" s="15"/>
      <c r="W154" s="15"/>
      <c r="X154" s="15"/>
      <c r="Y154" s="15"/>
      <c r="Z154" s="15"/>
      <c r="AA154" s="15"/>
      <c r="AB154" s="15"/>
      <c r="AC154" s="15"/>
      <c r="AD154" s="15"/>
      <c r="AE154" s="15"/>
      <c r="AR154" s="175" t="s">
        <v>141</v>
      </c>
      <c r="AT154" s="175" t="s">
        <v>136</v>
      </c>
      <c r="AU154" s="175" t="s">
        <v>81</v>
      </c>
      <c r="AY154" s="2" t="s">
        <v>133</v>
      </c>
      <c r="BE154" s="176">
        <f>IF(N154="základní",J154,0)</f>
        <v>0</v>
      </c>
      <c r="BF154" s="176">
        <f>IF(N154="snížená",J154,0)</f>
        <v>0</v>
      </c>
      <c r="BG154" s="176">
        <f>IF(N154="zákl. přenesená",J154,0)</f>
        <v>0</v>
      </c>
      <c r="BH154" s="176">
        <f>IF(N154="sníž. přenesená",J154,0)</f>
        <v>0</v>
      </c>
      <c r="BI154" s="176">
        <f>IF(N154="nulová",J154,0)</f>
        <v>0</v>
      </c>
      <c r="BJ154" s="2" t="s">
        <v>79</v>
      </c>
      <c r="BK154" s="176">
        <f>ROUND(I154*H154,2)</f>
        <v>0</v>
      </c>
      <c r="BL154" s="2" t="s">
        <v>141</v>
      </c>
      <c r="BM154" s="175" t="s">
        <v>253</v>
      </c>
    </row>
    <row r="155" spans="1:65" s="21" customFormat="1" ht="125.4" thickBot="1" x14ac:dyDescent="0.25">
      <c r="A155" s="15"/>
      <c r="B155" s="16"/>
      <c r="C155" s="17"/>
      <c r="D155" s="180" t="s">
        <v>157</v>
      </c>
      <c r="E155" s="17"/>
      <c r="F155" s="388" t="s">
        <v>1250</v>
      </c>
      <c r="G155" s="17"/>
      <c r="H155" s="17"/>
      <c r="I155" s="17"/>
      <c r="J155" s="17"/>
      <c r="K155" s="17"/>
      <c r="L155" s="20"/>
      <c r="M155" s="190"/>
      <c r="N155" s="191"/>
      <c r="O155" s="48"/>
      <c r="P155" s="48"/>
      <c r="Q155" s="48"/>
      <c r="R155" s="48"/>
      <c r="S155" s="48"/>
      <c r="T155" s="49"/>
      <c r="U155" s="15"/>
      <c r="V155" s="15"/>
      <c r="W155" s="15"/>
      <c r="X155" s="15"/>
      <c r="Y155" s="15"/>
      <c r="Z155" s="15"/>
      <c r="AA155" s="15"/>
      <c r="AB155" s="15"/>
      <c r="AC155" s="15"/>
      <c r="AD155" s="15"/>
      <c r="AE155" s="15"/>
      <c r="AT155" s="2" t="s">
        <v>157</v>
      </c>
      <c r="AU155" s="2" t="s">
        <v>81</v>
      </c>
    </row>
    <row r="156" spans="1:65" s="21" customFormat="1" ht="21.75" customHeight="1" thickBot="1" x14ac:dyDescent="0.25">
      <c r="A156" s="15"/>
      <c r="B156" s="16"/>
      <c r="C156" s="165" t="s">
        <v>254</v>
      </c>
      <c r="D156" s="165" t="s">
        <v>136</v>
      </c>
      <c r="E156" s="166" t="s">
        <v>255</v>
      </c>
      <c r="F156" s="389" t="s">
        <v>256</v>
      </c>
      <c r="G156" s="168" t="s">
        <v>252</v>
      </c>
      <c r="H156" s="169">
        <v>25.526</v>
      </c>
      <c r="I156" s="170">
        <v>0</v>
      </c>
      <c r="J156" s="170">
        <f>ROUND(I156*H156,2)</f>
        <v>0</v>
      </c>
      <c r="K156" s="167" t="s">
        <v>140</v>
      </c>
      <c r="L156" s="20"/>
      <c r="M156" s="171" t="s">
        <v>17</v>
      </c>
      <c r="N156" s="172" t="s">
        <v>42</v>
      </c>
      <c r="O156" s="173">
        <v>0.26</v>
      </c>
      <c r="P156" s="173">
        <f>O156*H156</f>
        <v>6.6367599999999998</v>
      </c>
      <c r="Q156" s="173">
        <v>0</v>
      </c>
      <c r="R156" s="173">
        <f>Q156*H156</f>
        <v>0</v>
      </c>
      <c r="S156" s="173">
        <v>0</v>
      </c>
      <c r="T156" s="174">
        <f>S156*H156</f>
        <v>0</v>
      </c>
      <c r="U156" s="15"/>
      <c r="V156" s="15"/>
      <c r="W156" s="15"/>
      <c r="X156" s="15"/>
      <c r="Y156" s="15"/>
      <c r="Z156" s="15"/>
      <c r="AA156" s="15"/>
      <c r="AB156" s="15"/>
      <c r="AC156" s="15"/>
      <c r="AD156" s="15"/>
      <c r="AE156" s="15"/>
      <c r="AR156" s="175" t="s">
        <v>141</v>
      </c>
      <c r="AT156" s="175" t="s">
        <v>136</v>
      </c>
      <c r="AU156" s="175" t="s">
        <v>81</v>
      </c>
      <c r="AY156" s="2" t="s">
        <v>133</v>
      </c>
      <c r="BE156" s="176">
        <f>IF(N156="základní",J156,0)</f>
        <v>0</v>
      </c>
      <c r="BF156" s="176">
        <f>IF(N156="snížená",J156,0)</f>
        <v>0</v>
      </c>
      <c r="BG156" s="176">
        <f>IF(N156="zákl. přenesená",J156,0)</f>
        <v>0</v>
      </c>
      <c r="BH156" s="176">
        <f>IF(N156="sníž. přenesená",J156,0)</f>
        <v>0</v>
      </c>
      <c r="BI156" s="176">
        <f>IF(N156="nulová",J156,0)</f>
        <v>0</v>
      </c>
      <c r="BJ156" s="2" t="s">
        <v>79</v>
      </c>
      <c r="BK156" s="176">
        <f>ROUND(I156*H156,2)</f>
        <v>0</v>
      </c>
      <c r="BL156" s="2" t="s">
        <v>141</v>
      </c>
      <c r="BM156" s="175" t="s">
        <v>257</v>
      </c>
    </row>
    <row r="157" spans="1:65" s="21" customFormat="1" ht="125.4" thickBot="1" x14ac:dyDescent="0.25">
      <c r="A157" s="15"/>
      <c r="B157" s="16"/>
      <c r="C157" s="17"/>
      <c r="D157" s="180" t="s">
        <v>157</v>
      </c>
      <c r="E157" s="17"/>
      <c r="F157" s="388" t="s">
        <v>1251</v>
      </c>
      <c r="G157" s="17"/>
      <c r="H157" s="17"/>
      <c r="I157" s="17"/>
      <c r="J157" s="17"/>
      <c r="K157" s="17"/>
      <c r="L157" s="20"/>
      <c r="M157" s="190"/>
      <c r="N157" s="191"/>
      <c r="O157" s="48"/>
      <c r="P157" s="48"/>
      <c r="Q157" s="48"/>
      <c r="R157" s="48"/>
      <c r="S157" s="48"/>
      <c r="T157" s="49"/>
      <c r="U157" s="15"/>
      <c r="V157" s="15"/>
      <c r="W157" s="15"/>
      <c r="X157" s="15"/>
      <c r="Y157" s="15"/>
      <c r="Z157" s="15"/>
      <c r="AA157" s="15"/>
      <c r="AB157" s="15"/>
      <c r="AC157" s="15"/>
      <c r="AD157" s="15"/>
      <c r="AE157" s="15"/>
      <c r="AT157" s="2" t="s">
        <v>157</v>
      </c>
      <c r="AU157" s="2" t="s">
        <v>81</v>
      </c>
    </row>
    <row r="158" spans="1:65" s="177" customFormat="1" x14ac:dyDescent="0.2">
      <c r="B158" s="178"/>
      <c r="C158" s="179"/>
      <c r="D158" s="180" t="s">
        <v>143</v>
      </c>
      <c r="E158" s="179"/>
      <c r="F158" s="182" t="s">
        <v>258</v>
      </c>
      <c r="G158" s="179"/>
      <c r="H158" s="183">
        <v>25.526</v>
      </c>
      <c r="I158" s="179"/>
      <c r="J158" s="179"/>
      <c r="K158" s="179"/>
      <c r="L158" s="184"/>
      <c r="M158" s="185"/>
      <c r="N158" s="186"/>
      <c r="O158" s="186"/>
      <c r="P158" s="186"/>
      <c r="Q158" s="186"/>
      <c r="R158" s="186"/>
      <c r="S158" s="186"/>
      <c r="T158" s="187"/>
      <c r="AT158" s="188" t="s">
        <v>143</v>
      </c>
      <c r="AU158" s="188" t="s">
        <v>81</v>
      </c>
      <c r="AV158" s="177" t="s">
        <v>81</v>
      </c>
      <c r="AW158" s="177" t="s">
        <v>4</v>
      </c>
      <c r="AX158" s="177" t="s">
        <v>79</v>
      </c>
      <c r="AY158" s="188" t="s">
        <v>133</v>
      </c>
    </row>
    <row r="159" spans="1:65" s="21" customFormat="1" ht="16.5" customHeight="1" x14ac:dyDescent="0.2">
      <c r="A159" s="15"/>
      <c r="B159" s="16"/>
      <c r="C159" s="165" t="s">
        <v>259</v>
      </c>
      <c r="D159" s="165" t="s">
        <v>136</v>
      </c>
      <c r="E159" s="166" t="s">
        <v>260</v>
      </c>
      <c r="F159" s="167" t="s">
        <v>261</v>
      </c>
      <c r="G159" s="168" t="s">
        <v>252</v>
      </c>
      <c r="H159" s="169">
        <v>12.763</v>
      </c>
      <c r="I159" s="170">
        <v>0</v>
      </c>
      <c r="J159" s="170">
        <f>ROUND(I159*H159,2)</f>
        <v>0</v>
      </c>
      <c r="K159" s="167" t="s">
        <v>140</v>
      </c>
      <c r="L159" s="20"/>
      <c r="M159" s="171" t="s">
        <v>17</v>
      </c>
      <c r="N159" s="172" t="s">
        <v>42</v>
      </c>
      <c r="O159" s="173">
        <v>0.125</v>
      </c>
      <c r="P159" s="173">
        <f>O159*H159</f>
        <v>1.595375</v>
      </c>
      <c r="Q159" s="173">
        <v>0</v>
      </c>
      <c r="R159" s="173">
        <f>Q159*H159</f>
        <v>0</v>
      </c>
      <c r="S159" s="173">
        <v>0</v>
      </c>
      <c r="T159" s="174">
        <f>S159*H159</f>
        <v>0</v>
      </c>
      <c r="U159" s="15"/>
      <c r="V159" s="15"/>
      <c r="W159" s="15"/>
      <c r="X159" s="15"/>
      <c r="Y159" s="15"/>
      <c r="Z159" s="15"/>
      <c r="AA159" s="15"/>
      <c r="AB159" s="15"/>
      <c r="AC159" s="15"/>
      <c r="AD159" s="15"/>
      <c r="AE159" s="15"/>
      <c r="AR159" s="175" t="s">
        <v>141</v>
      </c>
      <c r="AT159" s="175" t="s">
        <v>136</v>
      </c>
      <c r="AU159" s="175" t="s">
        <v>81</v>
      </c>
      <c r="AY159" s="2" t="s">
        <v>133</v>
      </c>
      <c r="BE159" s="176">
        <f>IF(N159="základní",J159,0)</f>
        <v>0</v>
      </c>
      <c r="BF159" s="176">
        <f>IF(N159="snížená",J159,0)</f>
        <v>0</v>
      </c>
      <c r="BG159" s="176">
        <f>IF(N159="zákl. přenesená",J159,0)</f>
        <v>0</v>
      </c>
      <c r="BH159" s="176">
        <f>IF(N159="sníž. přenesená",J159,0)</f>
        <v>0</v>
      </c>
      <c r="BI159" s="176">
        <f>IF(N159="nulová",J159,0)</f>
        <v>0</v>
      </c>
      <c r="BJ159" s="2" t="s">
        <v>79</v>
      </c>
      <c r="BK159" s="176">
        <f>ROUND(I159*H159,2)</f>
        <v>0</v>
      </c>
      <c r="BL159" s="2" t="s">
        <v>141</v>
      </c>
      <c r="BM159" s="175" t="s">
        <v>262</v>
      </c>
    </row>
    <row r="160" spans="1:65" s="21" customFormat="1" ht="76.8" x14ac:dyDescent="0.2">
      <c r="A160" s="15"/>
      <c r="B160" s="16"/>
      <c r="C160" s="17"/>
      <c r="D160" s="180" t="s">
        <v>157</v>
      </c>
      <c r="E160" s="17"/>
      <c r="F160" s="189" t="s">
        <v>263</v>
      </c>
      <c r="G160" s="17"/>
      <c r="H160" s="17"/>
      <c r="I160" s="17"/>
      <c r="J160" s="17"/>
      <c r="K160" s="17"/>
      <c r="L160" s="20"/>
      <c r="M160" s="190"/>
      <c r="N160" s="191"/>
      <c r="O160" s="48"/>
      <c r="P160" s="48"/>
      <c r="Q160" s="48"/>
      <c r="R160" s="48"/>
      <c r="S160" s="48"/>
      <c r="T160" s="49"/>
      <c r="U160" s="15"/>
      <c r="V160" s="15"/>
      <c r="W160" s="15"/>
      <c r="X160" s="15"/>
      <c r="Y160" s="15"/>
      <c r="Z160" s="15"/>
      <c r="AA160" s="15"/>
      <c r="AB160" s="15"/>
      <c r="AC160" s="15"/>
      <c r="AD160" s="15"/>
      <c r="AE160" s="15"/>
      <c r="AT160" s="2" t="s">
        <v>157</v>
      </c>
      <c r="AU160" s="2" t="s">
        <v>81</v>
      </c>
    </row>
    <row r="161" spans="1:65" s="21" customFormat="1" ht="21.75" customHeight="1" x14ac:dyDescent="0.2">
      <c r="A161" s="15"/>
      <c r="B161" s="16"/>
      <c r="C161" s="165" t="s">
        <v>264</v>
      </c>
      <c r="D161" s="165" t="s">
        <v>136</v>
      </c>
      <c r="E161" s="166" t="s">
        <v>265</v>
      </c>
      <c r="F161" s="167" t="s">
        <v>266</v>
      </c>
      <c r="G161" s="168" t="s">
        <v>252</v>
      </c>
      <c r="H161" s="169">
        <v>127.63</v>
      </c>
      <c r="I161" s="170">
        <v>0</v>
      </c>
      <c r="J161" s="170">
        <f>ROUND(I161*H161,2)</f>
        <v>0</v>
      </c>
      <c r="K161" s="167" t="s">
        <v>140</v>
      </c>
      <c r="L161" s="20"/>
      <c r="M161" s="171" t="s">
        <v>17</v>
      </c>
      <c r="N161" s="172" t="s">
        <v>42</v>
      </c>
      <c r="O161" s="173">
        <v>6.0000000000000001E-3</v>
      </c>
      <c r="P161" s="173">
        <f>O161*H161</f>
        <v>0.76578000000000002</v>
      </c>
      <c r="Q161" s="173">
        <v>0</v>
      </c>
      <c r="R161" s="173">
        <f>Q161*H161</f>
        <v>0</v>
      </c>
      <c r="S161" s="173">
        <v>0</v>
      </c>
      <c r="T161" s="174">
        <f>S161*H161</f>
        <v>0</v>
      </c>
      <c r="U161" s="15"/>
      <c r="V161" s="15"/>
      <c r="W161" s="15"/>
      <c r="X161" s="15"/>
      <c r="Y161" s="15"/>
      <c r="Z161" s="15"/>
      <c r="AA161" s="15"/>
      <c r="AB161" s="15"/>
      <c r="AC161" s="15"/>
      <c r="AD161" s="15"/>
      <c r="AE161" s="15"/>
      <c r="AR161" s="175" t="s">
        <v>141</v>
      </c>
      <c r="AT161" s="175" t="s">
        <v>136</v>
      </c>
      <c r="AU161" s="175" t="s">
        <v>81</v>
      </c>
      <c r="AY161" s="2" t="s">
        <v>133</v>
      </c>
      <c r="BE161" s="176">
        <f>IF(N161="základní",J161,0)</f>
        <v>0</v>
      </c>
      <c r="BF161" s="176">
        <f>IF(N161="snížená",J161,0)</f>
        <v>0</v>
      </c>
      <c r="BG161" s="176">
        <f>IF(N161="zákl. přenesená",J161,0)</f>
        <v>0</v>
      </c>
      <c r="BH161" s="176">
        <f>IF(N161="sníž. přenesená",J161,0)</f>
        <v>0</v>
      </c>
      <c r="BI161" s="176">
        <f>IF(N161="nulová",J161,0)</f>
        <v>0</v>
      </c>
      <c r="BJ161" s="2" t="s">
        <v>79</v>
      </c>
      <c r="BK161" s="176">
        <f>ROUND(I161*H161,2)</f>
        <v>0</v>
      </c>
      <c r="BL161" s="2" t="s">
        <v>141</v>
      </c>
      <c r="BM161" s="175" t="s">
        <v>267</v>
      </c>
    </row>
    <row r="162" spans="1:65" s="21" customFormat="1" ht="76.8" x14ac:dyDescent="0.2">
      <c r="A162" s="15"/>
      <c r="B162" s="16"/>
      <c r="C162" s="17"/>
      <c r="D162" s="180" t="s">
        <v>157</v>
      </c>
      <c r="E162" s="17"/>
      <c r="F162" s="189" t="s">
        <v>263</v>
      </c>
      <c r="G162" s="17"/>
      <c r="H162" s="17"/>
      <c r="I162" s="17"/>
      <c r="J162" s="17"/>
      <c r="K162" s="17"/>
      <c r="L162" s="20"/>
      <c r="M162" s="190"/>
      <c r="N162" s="191"/>
      <c r="O162" s="48"/>
      <c r="P162" s="48"/>
      <c r="Q162" s="48"/>
      <c r="R162" s="48"/>
      <c r="S162" s="48"/>
      <c r="T162" s="49"/>
      <c r="U162" s="15"/>
      <c r="V162" s="15"/>
      <c r="W162" s="15"/>
      <c r="X162" s="15"/>
      <c r="Y162" s="15"/>
      <c r="Z162" s="15"/>
      <c r="AA162" s="15"/>
      <c r="AB162" s="15"/>
      <c r="AC162" s="15"/>
      <c r="AD162" s="15"/>
      <c r="AE162" s="15"/>
      <c r="AT162" s="2" t="s">
        <v>157</v>
      </c>
      <c r="AU162" s="2" t="s">
        <v>81</v>
      </c>
    </row>
    <row r="163" spans="1:65" s="177" customFormat="1" x14ac:dyDescent="0.2">
      <c r="B163" s="178"/>
      <c r="C163" s="179"/>
      <c r="D163" s="180" t="s">
        <v>143</v>
      </c>
      <c r="E163" s="179"/>
      <c r="F163" s="182" t="s">
        <v>268</v>
      </c>
      <c r="G163" s="179"/>
      <c r="H163" s="183">
        <v>127.63</v>
      </c>
      <c r="I163" s="179"/>
      <c r="J163" s="179"/>
      <c r="K163" s="179"/>
      <c r="L163" s="184"/>
      <c r="M163" s="185"/>
      <c r="N163" s="186"/>
      <c r="O163" s="186"/>
      <c r="P163" s="186"/>
      <c r="Q163" s="186"/>
      <c r="R163" s="186"/>
      <c r="S163" s="186"/>
      <c r="T163" s="187"/>
      <c r="AT163" s="188" t="s">
        <v>143</v>
      </c>
      <c r="AU163" s="188" t="s">
        <v>81</v>
      </c>
      <c r="AV163" s="177" t="s">
        <v>81</v>
      </c>
      <c r="AW163" s="177" t="s">
        <v>4</v>
      </c>
      <c r="AX163" s="177" t="s">
        <v>79</v>
      </c>
      <c r="AY163" s="188" t="s">
        <v>133</v>
      </c>
    </row>
    <row r="164" spans="1:65" s="21" customFormat="1" ht="21.75" customHeight="1" thickBot="1" x14ac:dyDescent="0.25">
      <c r="A164" s="15"/>
      <c r="B164" s="16"/>
      <c r="C164" s="165" t="s">
        <v>269</v>
      </c>
      <c r="D164" s="165" t="s">
        <v>136</v>
      </c>
      <c r="E164" s="166" t="s">
        <v>270</v>
      </c>
      <c r="F164" s="387" t="s">
        <v>271</v>
      </c>
      <c r="G164" s="168" t="s">
        <v>252</v>
      </c>
      <c r="H164" s="169">
        <v>12.763</v>
      </c>
      <c r="I164" s="170">
        <v>0</v>
      </c>
      <c r="J164" s="170">
        <f>ROUND(I164*H164,2)</f>
        <v>0</v>
      </c>
      <c r="K164" s="167" t="s">
        <v>140</v>
      </c>
      <c r="L164" s="20"/>
      <c r="M164" s="171" t="s">
        <v>17</v>
      </c>
      <c r="N164" s="172" t="s">
        <v>42</v>
      </c>
      <c r="O164" s="173">
        <v>0</v>
      </c>
      <c r="P164" s="173">
        <f>O164*H164</f>
        <v>0</v>
      </c>
      <c r="Q164" s="173">
        <v>0</v>
      </c>
      <c r="R164" s="173">
        <f>Q164*H164</f>
        <v>0</v>
      </c>
      <c r="S164" s="173">
        <v>0</v>
      </c>
      <c r="T164" s="174">
        <f>S164*H164</f>
        <v>0</v>
      </c>
      <c r="U164" s="15"/>
      <c r="V164" s="15"/>
      <c r="W164" s="15"/>
      <c r="X164" s="15"/>
      <c r="Y164" s="15"/>
      <c r="Z164" s="15"/>
      <c r="AA164" s="15"/>
      <c r="AB164" s="15"/>
      <c r="AC164" s="15"/>
      <c r="AD164" s="15"/>
      <c r="AE164" s="15"/>
      <c r="AR164" s="175" t="s">
        <v>141</v>
      </c>
      <c r="AT164" s="175" t="s">
        <v>136</v>
      </c>
      <c r="AU164" s="175" t="s">
        <v>81</v>
      </c>
      <c r="AY164" s="2" t="s">
        <v>133</v>
      </c>
      <c r="BE164" s="176">
        <f>IF(N164="základní",J164,0)</f>
        <v>0</v>
      </c>
      <c r="BF164" s="176">
        <f>IF(N164="snížená",J164,0)</f>
        <v>0</v>
      </c>
      <c r="BG164" s="176">
        <f>IF(N164="zákl. přenesená",J164,0)</f>
        <v>0</v>
      </c>
      <c r="BH164" s="176">
        <f>IF(N164="sníž. přenesená",J164,0)</f>
        <v>0</v>
      </c>
      <c r="BI164" s="176">
        <f>IF(N164="nulová",J164,0)</f>
        <v>0</v>
      </c>
      <c r="BJ164" s="2" t="s">
        <v>79</v>
      </c>
      <c r="BK164" s="176">
        <f>ROUND(I164*H164,2)</f>
        <v>0</v>
      </c>
      <c r="BL164" s="2" t="s">
        <v>141</v>
      </c>
      <c r="BM164" s="175" t="s">
        <v>272</v>
      </c>
    </row>
    <row r="165" spans="1:65" s="21" customFormat="1" ht="87" thickBot="1" x14ac:dyDescent="0.25">
      <c r="A165" s="15"/>
      <c r="B165" s="16"/>
      <c r="C165" s="17"/>
      <c r="D165" s="180" t="s">
        <v>157</v>
      </c>
      <c r="E165" s="17"/>
      <c r="F165" s="388" t="s">
        <v>1252</v>
      </c>
      <c r="G165" s="17"/>
      <c r="H165" s="17"/>
      <c r="I165" s="17"/>
      <c r="J165" s="17"/>
      <c r="K165" s="17"/>
      <c r="L165" s="20"/>
      <c r="M165" s="190"/>
      <c r="N165" s="191"/>
      <c r="O165" s="48"/>
      <c r="P165" s="48"/>
      <c r="Q165" s="48"/>
      <c r="R165" s="48"/>
      <c r="S165" s="48"/>
      <c r="T165" s="49"/>
      <c r="U165" s="15"/>
      <c r="V165" s="15"/>
      <c r="W165" s="15"/>
      <c r="X165" s="15"/>
      <c r="Y165" s="15"/>
      <c r="Z165" s="15"/>
      <c r="AA165" s="15"/>
      <c r="AB165" s="15"/>
      <c r="AC165" s="15"/>
      <c r="AD165" s="15"/>
      <c r="AE165" s="15"/>
      <c r="AT165" s="2" t="s">
        <v>157</v>
      </c>
      <c r="AU165" s="2" t="s">
        <v>81</v>
      </c>
    </row>
    <row r="166" spans="1:65" s="21" customFormat="1" ht="21.75" customHeight="1" thickBot="1" x14ac:dyDescent="0.25">
      <c r="A166" s="15"/>
      <c r="B166" s="16"/>
      <c r="C166" s="165" t="s">
        <v>273</v>
      </c>
      <c r="D166" s="165" t="s">
        <v>136</v>
      </c>
      <c r="E166" s="166" t="s">
        <v>274</v>
      </c>
      <c r="F166" s="389" t="s">
        <v>275</v>
      </c>
      <c r="G166" s="168" t="s">
        <v>252</v>
      </c>
      <c r="H166" s="169">
        <v>4.2069999999999999</v>
      </c>
      <c r="I166" s="170">
        <v>0</v>
      </c>
      <c r="J166" s="170">
        <f>ROUND(I166*H166,2)</f>
        <v>0</v>
      </c>
      <c r="K166" s="167" t="s">
        <v>140</v>
      </c>
      <c r="L166" s="20"/>
      <c r="M166" s="171" t="s">
        <v>17</v>
      </c>
      <c r="N166" s="172" t="s">
        <v>42</v>
      </c>
      <c r="O166" s="173">
        <v>3.64</v>
      </c>
      <c r="P166" s="173">
        <f>O166*H166</f>
        <v>15.31348</v>
      </c>
      <c r="Q166" s="173">
        <v>0</v>
      </c>
      <c r="R166" s="173">
        <f>Q166*H166</f>
        <v>0</v>
      </c>
      <c r="S166" s="173">
        <v>0</v>
      </c>
      <c r="T166" s="174">
        <f>S166*H166</f>
        <v>0</v>
      </c>
      <c r="U166" s="15"/>
      <c r="V166" s="15"/>
      <c r="W166" s="15"/>
      <c r="X166" s="15"/>
      <c r="Y166" s="15"/>
      <c r="Z166" s="15"/>
      <c r="AA166" s="15"/>
      <c r="AB166" s="15"/>
      <c r="AC166" s="15"/>
      <c r="AD166" s="15"/>
      <c r="AE166" s="15"/>
      <c r="AR166" s="175" t="s">
        <v>141</v>
      </c>
      <c r="AT166" s="175" t="s">
        <v>136</v>
      </c>
      <c r="AU166" s="175" t="s">
        <v>81</v>
      </c>
      <c r="AY166" s="2" t="s">
        <v>133</v>
      </c>
      <c r="BE166" s="176">
        <f>IF(N166="základní",J166,0)</f>
        <v>0</v>
      </c>
      <c r="BF166" s="176">
        <f>IF(N166="snížená",J166,0)</f>
        <v>0</v>
      </c>
      <c r="BG166" s="176">
        <f>IF(N166="zákl. přenesená",J166,0)</f>
        <v>0</v>
      </c>
      <c r="BH166" s="176">
        <f>IF(N166="sníž. přenesená",J166,0)</f>
        <v>0</v>
      </c>
      <c r="BI166" s="176">
        <f>IF(N166="nulová",J166,0)</f>
        <v>0</v>
      </c>
      <c r="BJ166" s="2" t="s">
        <v>79</v>
      </c>
      <c r="BK166" s="176">
        <f>ROUND(I166*H166,2)</f>
        <v>0</v>
      </c>
      <c r="BL166" s="2" t="s">
        <v>141</v>
      </c>
      <c r="BM166" s="175" t="s">
        <v>276</v>
      </c>
    </row>
    <row r="167" spans="1:65" s="21" customFormat="1" ht="77.400000000000006" thickBot="1" x14ac:dyDescent="0.25">
      <c r="A167" s="15"/>
      <c r="B167" s="16"/>
      <c r="C167" s="17"/>
      <c r="D167" s="180" t="s">
        <v>157</v>
      </c>
      <c r="E167" s="17"/>
      <c r="F167" s="388" t="s">
        <v>1253</v>
      </c>
      <c r="G167" s="17"/>
      <c r="H167" s="17"/>
      <c r="I167" s="17"/>
      <c r="J167" s="17"/>
      <c r="K167" s="17"/>
      <c r="L167" s="20"/>
      <c r="M167" s="190"/>
      <c r="N167" s="191"/>
      <c r="O167" s="48"/>
      <c r="P167" s="48"/>
      <c r="Q167" s="48"/>
      <c r="R167" s="48"/>
      <c r="S167" s="48"/>
      <c r="T167" s="49"/>
      <c r="U167" s="15"/>
      <c r="V167" s="15"/>
      <c r="W167" s="15"/>
      <c r="X167" s="15"/>
      <c r="Y167" s="15"/>
      <c r="Z167" s="15"/>
      <c r="AA167" s="15"/>
      <c r="AB167" s="15"/>
      <c r="AC167" s="15"/>
      <c r="AD167" s="15"/>
      <c r="AE167" s="15"/>
      <c r="AT167" s="2" t="s">
        <v>157</v>
      </c>
      <c r="AU167" s="2" t="s">
        <v>81</v>
      </c>
    </row>
    <row r="168" spans="1:65" s="149" customFormat="1" ht="25.95" customHeight="1" x14ac:dyDescent="0.25">
      <c r="B168" s="150"/>
      <c r="C168" s="151"/>
      <c r="D168" s="152" t="s">
        <v>70</v>
      </c>
      <c r="E168" s="153" t="s">
        <v>277</v>
      </c>
      <c r="F168" s="153" t="s">
        <v>278</v>
      </c>
      <c r="G168" s="151"/>
      <c r="H168" s="151"/>
      <c r="I168" s="151"/>
      <c r="J168" s="154">
        <f>BK168</f>
        <v>0</v>
      </c>
      <c r="K168" s="151"/>
      <c r="L168" s="155"/>
      <c r="M168" s="156"/>
      <c r="N168" s="157"/>
      <c r="O168" s="157"/>
      <c r="P168" s="158">
        <f>P169+P186+P202+P209+P224+P254+P260+P262+P287+P307+P327</f>
        <v>302.24749100000002</v>
      </c>
      <c r="Q168" s="157"/>
      <c r="R168" s="158">
        <f>R169+R186+R202+R209+R224+R254+R260+R262+R287+R307+R327</f>
        <v>3.8770583819580011</v>
      </c>
      <c r="S168" s="157"/>
      <c r="T168" s="159">
        <f>T169+T186+T202+T209+T224+T254+T260+T262+T287+T307+T327</f>
        <v>2.1105942799999995</v>
      </c>
      <c r="AR168" s="160" t="s">
        <v>81</v>
      </c>
      <c r="AT168" s="161" t="s">
        <v>70</v>
      </c>
      <c r="AU168" s="161" t="s">
        <v>71</v>
      </c>
      <c r="AY168" s="160" t="s">
        <v>133</v>
      </c>
      <c r="BK168" s="162">
        <f>BK169+BK186+BK202+BK209+BK224+BK254+BK260+BK262+BK287+BK307+BK327</f>
        <v>0</v>
      </c>
    </row>
    <row r="169" spans="1:65" s="149" customFormat="1" ht="22.95" customHeight="1" x14ac:dyDescent="0.25">
      <c r="B169" s="150"/>
      <c r="C169" s="151"/>
      <c r="D169" s="152" t="s">
        <v>70</v>
      </c>
      <c r="E169" s="163" t="s">
        <v>279</v>
      </c>
      <c r="F169" s="163" t="s">
        <v>280</v>
      </c>
      <c r="G169" s="151"/>
      <c r="H169" s="151"/>
      <c r="I169" s="151"/>
      <c r="J169" s="164">
        <f>BK169</f>
        <v>0</v>
      </c>
      <c r="K169" s="151"/>
      <c r="L169" s="155"/>
      <c r="M169" s="156"/>
      <c r="N169" s="157"/>
      <c r="O169" s="157"/>
      <c r="P169" s="158">
        <f>SUM(P170:P185)</f>
        <v>53.662352000000006</v>
      </c>
      <c r="Q169" s="157"/>
      <c r="R169" s="158">
        <f>SUM(R170:R185)</f>
        <v>0.15273224300000002</v>
      </c>
      <c r="S169" s="157"/>
      <c r="T169" s="159">
        <f>SUM(T170:T185)</f>
        <v>0</v>
      </c>
      <c r="AR169" s="160" t="s">
        <v>81</v>
      </c>
      <c r="AT169" s="161" t="s">
        <v>70</v>
      </c>
      <c r="AU169" s="161" t="s">
        <v>79</v>
      </c>
      <c r="AY169" s="160" t="s">
        <v>133</v>
      </c>
      <c r="BK169" s="162">
        <f>SUM(BK170:BK185)</f>
        <v>0</v>
      </c>
    </row>
    <row r="170" spans="1:65" s="21" customFormat="1" ht="21.75" customHeight="1" x14ac:dyDescent="0.2">
      <c r="A170" s="15"/>
      <c r="B170" s="16"/>
      <c r="C170" s="165" t="s">
        <v>281</v>
      </c>
      <c r="D170" s="165" t="s">
        <v>136</v>
      </c>
      <c r="E170" s="166" t="s">
        <v>282</v>
      </c>
      <c r="F170" s="167" t="s">
        <v>283</v>
      </c>
      <c r="G170" s="168" t="s">
        <v>139</v>
      </c>
      <c r="H170" s="169">
        <v>55.43</v>
      </c>
      <c r="I170" s="170">
        <v>0</v>
      </c>
      <c r="J170" s="170">
        <f>ROUND(I170*H170,2)</f>
        <v>0</v>
      </c>
      <c r="K170" s="167" t="s">
        <v>140</v>
      </c>
      <c r="L170" s="20"/>
      <c r="M170" s="171" t="s">
        <v>17</v>
      </c>
      <c r="N170" s="172" t="s">
        <v>42</v>
      </c>
      <c r="O170" s="173">
        <v>0.72799999999999998</v>
      </c>
      <c r="P170" s="173">
        <f>O170*H170</f>
        <v>40.35304</v>
      </c>
      <c r="Q170" s="173">
        <v>1.1770000000000001E-3</v>
      </c>
      <c r="R170" s="173">
        <f>Q170*H170</f>
        <v>6.5241110000000005E-2</v>
      </c>
      <c r="S170" s="173">
        <v>0</v>
      </c>
      <c r="T170" s="174">
        <f>S170*H170</f>
        <v>0</v>
      </c>
      <c r="U170" s="15"/>
      <c r="V170" s="15"/>
      <c r="W170" s="15"/>
      <c r="X170" s="15"/>
      <c r="Y170" s="15"/>
      <c r="Z170" s="15"/>
      <c r="AA170" s="15"/>
      <c r="AB170" s="15"/>
      <c r="AC170" s="15"/>
      <c r="AD170" s="15"/>
      <c r="AE170" s="15"/>
      <c r="AR170" s="175" t="s">
        <v>218</v>
      </c>
      <c r="AT170" s="175" t="s">
        <v>136</v>
      </c>
      <c r="AU170" s="175" t="s">
        <v>81</v>
      </c>
      <c r="AY170" s="2" t="s">
        <v>133</v>
      </c>
      <c r="BE170" s="176">
        <f>IF(N170="základní",J170,0)</f>
        <v>0</v>
      </c>
      <c r="BF170" s="176">
        <f>IF(N170="snížená",J170,0)</f>
        <v>0</v>
      </c>
      <c r="BG170" s="176">
        <f>IF(N170="zákl. přenesená",J170,0)</f>
        <v>0</v>
      </c>
      <c r="BH170" s="176">
        <f>IF(N170="sníž. přenesená",J170,0)</f>
        <v>0</v>
      </c>
      <c r="BI170" s="176">
        <f>IF(N170="nulová",J170,0)</f>
        <v>0</v>
      </c>
      <c r="BJ170" s="2" t="s">
        <v>79</v>
      </c>
      <c r="BK170" s="176">
        <f>ROUND(I170*H170,2)</f>
        <v>0</v>
      </c>
      <c r="BL170" s="2" t="s">
        <v>218</v>
      </c>
      <c r="BM170" s="175" t="s">
        <v>284</v>
      </c>
    </row>
    <row r="171" spans="1:65" s="21" customFormat="1" ht="105.6" x14ac:dyDescent="0.2">
      <c r="A171" s="15"/>
      <c r="B171" s="16"/>
      <c r="C171" s="17"/>
      <c r="D171" s="180" t="s">
        <v>157</v>
      </c>
      <c r="E171" s="17"/>
      <c r="F171" s="189" t="s">
        <v>285</v>
      </c>
      <c r="G171" s="17"/>
      <c r="H171" s="17"/>
      <c r="I171" s="17"/>
      <c r="J171" s="17"/>
      <c r="K171" s="17"/>
      <c r="L171" s="20"/>
      <c r="M171" s="190"/>
      <c r="N171" s="191"/>
      <c r="O171" s="48"/>
      <c r="P171" s="48"/>
      <c r="Q171" s="48"/>
      <c r="R171" s="48"/>
      <c r="S171" s="48"/>
      <c r="T171" s="49"/>
      <c r="U171" s="15"/>
      <c r="V171" s="15"/>
      <c r="W171" s="15"/>
      <c r="X171" s="15"/>
      <c r="Y171" s="15"/>
      <c r="Z171" s="15"/>
      <c r="AA171" s="15"/>
      <c r="AB171" s="15"/>
      <c r="AC171" s="15"/>
      <c r="AD171" s="15"/>
      <c r="AE171" s="15"/>
      <c r="AT171" s="2" t="s">
        <v>157</v>
      </c>
      <c r="AU171" s="2" t="s">
        <v>81</v>
      </c>
    </row>
    <row r="172" spans="1:65" s="21" customFormat="1" ht="16.5" customHeight="1" x14ac:dyDescent="0.2">
      <c r="A172" s="15"/>
      <c r="B172" s="16"/>
      <c r="C172" s="165" t="s">
        <v>286</v>
      </c>
      <c r="D172" s="165" t="s">
        <v>136</v>
      </c>
      <c r="E172" s="166" t="s">
        <v>287</v>
      </c>
      <c r="F172" s="167" t="s">
        <v>288</v>
      </c>
      <c r="G172" s="168" t="s">
        <v>289</v>
      </c>
      <c r="H172" s="169">
        <v>30.954000000000001</v>
      </c>
      <c r="I172" s="170">
        <v>0</v>
      </c>
      <c r="J172" s="170">
        <f>ROUND(I172*H172,2)</f>
        <v>0</v>
      </c>
      <c r="K172" s="167" t="s">
        <v>140</v>
      </c>
      <c r="L172" s="20"/>
      <c r="M172" s="171" t="s">
        <v>17</v>
      </c>
      <c r="N172" s="172" t="s">
        <v>42</v>
      </c>
      <c r="O172" s="173">
        <v>0.16800000000000001</v>
      </c>
      <c r="P172" s="173">
        <f>O172*H172</f>
        <v>5.200272</v>
      </c>
      <c r="Q172" s="173">
        <v>1.995E-4</v>
      </c>
      <c r="R172" s="173">
        <f>Q172*H172</f>
        <v>6.1753229999999999E-3</v>
      </c>
      <c r="S172" s="173">
        <v>0</v>
      </c>
      <c r="T172" s="174">
        <f>S172*H172</f>
        <v>0</v>
      </c>
      <c r="U172" s="15"/>
      <c r="V172" s="15"/>
      <c r="W172" s="15"/>
      <c r="X172" s="15"/>
      <c r="Y172" s="15"/>
      <c r="Z172" s="15"/>
      <c r="AA172" s="15"/>
      <c r="AB172" s="15"/>
      <c r="AC172" s="15"/>
      <c r="AD172" s="15"/>
      <c r="AE172" s="15"/>
      <c r="AR172" s="175" t="s">
        <v>218</v>
      </c>
      <c r="AT172" s="175" t="s">
        <v>136</v>
      </c>
      <c r="AU172" s="175" t="s">
        <v>81</v>
      </c>
      <c r="AY172" s="2" t="s">
        <v>133</v>
      </c>
      <c r="BE172" s="176">
        <f>IF(N172="základní",J172,0)</f>
        <v>0</v>
      </c>
      <c r="BF172" s="176">
        <f>IF(N172="snížená",J172,0)</f>
        <v>0</v>
      </c>
      <c r="BG172" s="176">
        <f>IF(N172="zákl. přenesená",J172,0)</f>
        <v>0</v>
      </c>
      <c r="BH172" s="176">
        <f>IF(N172="sníž. přenesená",J172,0)</f>
        <v>0</v>
      </c>
      <c r="BI172" s="176">
        <f>IF(N172="nulová",J172,0)</f>
        <v>0</v>
      </c>
      <c r="BJ172" s="2" t="s">
        <v>79</v>
      </c>
      <c r="BK172" s="176">
        <f>ROUND(I172*H172,2)</f>
        <v>0</v>
      </c>
      <c r="BL172" s="2" t="s">
        <v>218</v>
      </c>
      <c r="BM172" s="175" t="s">
        <v>290</v>
      </c>
    </row>
    <row r="173" spans="1:65" s="21" customFormat="1" ht="105.6" x14ac:dyDescent="0.2">
      <c r="A173" s="15"/>
      <c r="B173" s="16"/>
      <c r="C173" s="17"/>
      <c r="D173" s="180" t="s">
        <v>157</v>
      </c>
      <c r="E173" s="17"/>
      <c r="F173" s="189" t="s">
        <v>285</v>
      </c>
      <c r="G173" s="17"/>
      <c r="H173" s="17"/>
      <c r="I173" s="17"/>
      <c r="J173" s="17"/>
      <c r="K173" s="17"/>
      <c r="L173" s="20"/>
      <c r="M173" s="190"/>
      <c r="N173" s="191"/>
      <c r="O173" s="48"/>
      <c r="P173" s="48"/>
      <c r="Q173" s="48"/>
      <c r="R173" s="48"/>
      <c r="S173" s="48"/>
      <c r="T173" s="49"/>
      <c r="U173" s="15"/>
      <c r="V173" s="15"/>
      <c r="W173" s="15"/>
      <c r="X173" s="15"/>
      <c r="Y173" s="15"/>
      <c r="Z173" s="15"/>
      <c r="AA173" s="15"/>
      <c r="AB173" s="15"/>
      <c r="AC173" s="15"/>
      <c r="AD173" s="15"/>
      <c r="AE173" s="15"/>
      <c r="AT173" s="2" t="s">
        <v>157</v>
      </c>
      <c r="AU173" s="2" t="s">
        <v>81</v>
      </c>
    </row>
    <row r="174" spans="1:65" s="177" customFormat="1" x14ac:dyDescent="0.2">
      <c r="B174" s="178"/>
      <c r="C174" s="179"/>
      <c r="D174" s="180" t="s">
        <v>143</v>
      </c>
      <c r="E174" s="181" t="s">
        <v>17</v>
      </c>
      <c r="F174" s="182" t="s">
        <v>291</v>
      </c>
      <c r="G174" s="179"/>
      <c r="H174" s="183">
        <v>30.954000000000001</v>
      </c>
      <c r="I174" s="179"/>
      <c r="J174" s="179"/>
      <c r="K174" s="179"/>
      <c r="L174" s="184"/>
      <c r="M174" s="185"/>
      <c r="N174" s="186"/>
      <c r="O174" s="186"/>
      <c r="P174" s="186"/>
      <c r="Q174" s="186"/>
      <c r="R174" s="186"/>
      <c r="S174" s="186"/>
      <c r="T174" s="187"/>
      <c r="AT174" s="188" t="s">
        <v>143</v>
      </c>
      <c r="AU174" s="188" t="s">
        <v>81</v>
      </c>
      <c r="AV174" s="177" t="s">
        <v>81</v>
      </c>
      <c r="AW174" s="177" t="s">
        <v>31</v>
      </c>
      <c r="AX174" s="177" t="s">
        <v>79</v>
      </c>
      <c r="AY174" s="188" t="s">
        <v>133</v>
      </c>
    </row>
    <row r="175" spans="1:65" s="21" customFormat="1" ht="16.5" customHeight="1" x14ac:dyDescent="0.2">
      <c r="A175" s="15"/>
      <c r="B175" s="16"/>
      <c r="C175" s="213" t="s">
        <v>292</v>
      </c>
      <c r="D175" s="213" t="s">
        <v>293</v>
      </c>
      <c r="E175" s="214" t="s">
        <v>294</v>
      </c>
      <c r="F175" s="215" t="s">
        <v>295</v>
      </c>
      <c r="G175" s="216" t="s">
        <v>139</v>
      </c>
      <c r="H175" s="217">
        <v>60.972999999999999</v>
      </c>
      <c r="I175" s="218">
        <v>0</v>
      </c>
      <c r="J175" s="218">
        <f>ROUND(I175*H175,2)</f>
        <v>0</v>
      </c>
      <c r="K175" s="215" t="s">
        <v>140</v>
      </c>
      <c r="L175" s="219"/>
      <c r="M175" s="220" t="s">
        <v>17</v>
      </c>
      <c r="N175" s="221" t="s">
        <v>42</v>
      </c>
      <c r="O175" s="173">
        <v>0</v>
      </c>
      <c r="P175" s="173">
        <f>O175*H175</f>
        <v>0</v>
      </c>
      <c r="Q175" s="173">
        <v>1.32E-3</v>
      </c>
      <c r="R175" s="173">
        <f>Q175*H175</f>
        <v>8.0484360000000005E-2</v>
      </c>
      <c r="S175" s="173">
        <v>0</v>
      </c>
      <c r="T175" s="174">
        <f>S175*H175</f>
        <v>0</v>
      </c>
      <c r="U175" s="15"/>
      <c r="V175" s="15"/>
      <c r="W175" s="15"/>
      <c r="X175" s="15"/>
      <c r="Y175" s="15"/>
      <c r="Z175" s="15"/>
      <c r="AA175" s="15"/>
      <c r="AB175" s="15"/>
      <c r="AC175" s="15"/>
      <c r="AD175" s="15"/>
      <c r="AE175" s="15"/>
      <c r="AR175" s="175" t="s">
        <v>296</v>
      </c>
      <c r="AT175" s="175" t="s">
        <v>293</v>
      </c>
      <c r="AU175" s="175" t="s">
        <v>81</v>
      </c>
      <c r="AY175" s="2" t="s">
        <v>133</v>
      </c>
      <c r="BE175" s="176">
        <f>IF(N175="základní",J175,0)</f>
        <v>0</v>
      </c>
      <c r="BF175" s="176">
        <f>IF(N175="snížená",J175,0)</f>
        <v>0</v>
      </c>
      <c r="BG175" s="176">
        <f>IF(N175="zákl. přenesená",J175,0)</f>
        <v>0</v>
      </c>
      <c r="BH175" s="176">
        <f>IF(N175="sníž. přenesená",J175,0)</f>
        <v>0</v>
      </c>
      <c r="BI175" s="176">
        <f>IF(N175="nulová",J175,0)</f>
        <v>0</v>
      </c>
      <c r="BJ175" s="2" t="s">
        <v>79</v>
      </c>
      <c r="BK175" s="176">
        <f>ROUND(I175*H175,2)</f>
        <v>0</v>
      </c>
      <c r="BL175" s="2" t="s">
        <v>218</v>
      </c>
      <c r="BM175" s="175" t="s">
        <v>297</v>
      </c>
    </row>
    <row r="176" spans="1:65" s="177" customFormat="1" x14ac:dyDescent="0.2">
      <c r="B176" s="178"/>
      <c r="C176" s="179"/>
      <c r="D176" s="180" t="s">
        <v>143</v>
      </c>
      <c r="E176" s="181" t="s">
        <v>17</v>
      </c>
      <c r="F176" s="182" t="s">
        <v>242</v>
      </c>
      <c r="G176" s="179"/>
      <c r="H176" s="183">
        <v>55.43</v>
      </c>
      <c r="I176" s="179"/>
      <c r="J176" s="179"/>
      <c r="K176" s="179"/>
      <c r="L176" s="184"/>
      <c r="M176" s="185"/>
      <c r="N176" s="186"/>
      <c r="O176" s="186"/>
      <c r="P176" s="186"/>
      <c r="Q176" s="186"/>
      <c r="R176" s="186"/>
      <c r="S176" s="186"/>
      <c r="T176" s="187"/>
      <c r="AT176" s="188" t="s">
        <v>143</v>
      </c>
      <c r="AU176" s="188" t="s">
        <v>81</v>
      </c>
      <c r="AV176" s="177" t="s">
        <v>81</v>
      </c>
      <c r="AW176" s="177" t="s">
        <v>31</v>
      </c>
      <c r="AX176" s="177" t="s">
        <v>79</v>
      </c>
      <c r="AY176" s="188" t="s">
        <v>133</v>
      </c>
    </row>
    <row r="177" spans="1:65" s="177" customFormat="1" x14ac:dyDescent="0.2">
      <c r="B177" s="178"/>
      <c r="C177" s="179"/>
      <c r="D177" s="180" t="s">
        <v>143</v>
      </c>
      <c r="E177" s="179"/>
      <c r="F177" s="182" t="s">
        <v>298</v>
      </c>
      <c r="G177" s="179"/>
      <c r="H177" s="183">
        <v>60.972999999999999</v>
      </c>
      <c r="I177" s="179"/>
      <c r="J177" s="179"/>
      <c r="K177" s="179"/>
      <c r="L177" s="184"/>
      <c r="M177" s="185"/>
      <c r="N177" s="186"/>
      <c r="O177" s="186"/>
      <c r="P177" s="186"/>
      <c r="Q177" s="186"/>
      <c r="R177" s="186"/>
      <c r="S177" s="186"/>
      <c r="T177" s="187"/>
      <c r="AT177" s="188" t="s">
        <v>143</v>
      </c>
      <c r="AU177" s="188" t="s">
        <v>81</v>
      </c>
      <c r="AV177" s="177" t="s">
        <v>81</v>
      </c>
      <c r="AW177" s="177" t="s">
        <v>4</v>
      </c>
      <c r="AX177" s="177" t="s">
        <v>79</v>
      </c>
      <c r="AY177" s="188" t="s">
        <v>133</v>
      </c>
    </row>
    <row r="178" spans="1:65" s="21" customFormat="1" ht="21.75" customHeight="1" x14ac:dyDescent="0.2">
      <c r="A178" s="15"/>
      <c r="B178" s="16"/>
      <c r="C178" s="165" t="s">
        <v>299</v>
      </c>
      <c r="D178" s="165" t="s">
        <v>136</v>
      </c>
      <c r="E178" s="166" t="s">
        <v>300</v>
      </c>
      <c r="F178" s="167" t="s">
        <v>301</v>
      </c>
      <c r="G178" s="168" t="s">
        <v>139</v>
      </c>
      <c r="H178" s="169">
        <v>55.43</v>
      </c>
      <c r="I178" s="170">
        <v>0</v>
      </c>
      <c r="J178" s="170">
        <f>ROUND(I178*H178,2)</f>
        <v>0</v>
      </c>
      <c r="K178" s="167" t="s">
        <v>140</v>
      </c>
      <c r="L178" s="20"/>
      <c r="M178" s="171" t="s">
        <v>17</v>
      </c>
      <c r="N178" s="172" t="s">
        <v>42</v>
      </c>
      <c r="O178" s="173">
        <v>0.14000000000000001</v>
      </c>
      <c r="P178" s="173">
        <f>O178*H178</f>
        <v>7.7602000000000011</v>
      </c>
      <c r="Q178" s="173">
        <v>1.5E-5</v>
      </c>
      <c r="R178" s="173">
        <f>Q178*H178</f>
        <v>8.3145000000000007E-4</v>
      </c>
      <c r="S178" s="173">
        <v>0</v>
      </c>
      <c r="T178" s="174">
        <f>S178*H178</f>
        <v>0</v>
      </c>
      <c r="U178" s="15"/>
      <c r="V178" s="15"/>
      <c r="W178" s="15"/>
      <c r="X178" s="15"/>
      <c r="Y178" s="15"/>
      <c r="Z178" s="15"/>
      <c r="AA178" s="15"/>
      <c r="AB178" s="15"/>
      <c r="AC178" s="15"/>
      <c r="AD178" s="15"/>
      <c r="AE178" s="15"/>
      <c r="AR178" s="175" t="s">
        <v>218</v>
      </c>
      <c r="AT178" s="175" t="s">
        <v>136</v>
      </c>
      <c r="AU178" s="175" t="s">
        <v>81</v>
      </c>
      <c r="AY178" s="2" t="s">
        <v>133</v>
      </c>
      <c r="BE178" s="176">
        <f>IF(N178="základní",J178,0)</f>
        <v>0</v>
      </c>
      <c r="BF178" s="176">
        <f>IF(N178="snížená",J178,0)</f>
        <v>0</v>
      </c>
      <c r="BG178" s="176">
        <f>IF(N178="zákl. přenesená",J178,0)</f>
        <v>0</v>
      </c>
      <c r="BH178" s="176">
        <f>IF(N178="sníž. přenesená",J178,0)</f>
        <v>0</v>
      </c>
      <c r="BI178" s="176">
        <f>IF(N178="nulová",J178,0)</f>
        <v>0</v>
      </c>
      <c r="BJ178" s="2" t="s">
        <v>79</v>
      </c>
      <c r="BK178" s="176">
        <f>ROUND(I178*H178,2)</f>
        <v>0</v>
      </c>
      <c r="BL178" s="2" t="s">
        <v>218</v>
      </c>
      <c r="BM178" s="175" t="s">
        <v>302</v>
      </c>
    </row>
    <row r="179" spans="1:65" s="21" customFormat="1" ht="28.8" x14ac:dyDescent="0.2">
      <c r="A179" s="15"/>
      <c r="B179" s="16"/>
      <c r="C179" s="17"/>
      <c r="D179" s="180" t="s">
        <v>157</v>
      </c>
      <c r="E179" s="17"/>
      <c r="F179" s="189" t="s">
        <v>303</v>
      </c>
      <c r="G179" s="17"/>
      <c r="H179" s="17"/>
      <c r="I179" s="17"/>
      <c r="J179" s="17"/>
      <c r="K179" s="17"/>
      <c r="L179" s="20"/>
      <c r="M179" s="190"/>
      <c r="N179" s="191"/>
      <c r="O179" s="48"/>
      <c r="P179" s="48"/>
      <c r="Q179" s="48"/>
      <c r="R179" s="48"/>
      <c r="S179" s="48"/>
      <c r="T179" s="49"/>
      <c r="U179" s="15"/>
      <c r="V179" s="15"/>
      <c r="W179" s="15"/>
      <c r="X179" s="15"/>
      <c r="Y179" s="15"/>
      <c r="Z179" s="15"/>
      <c r="AA179" s="15"/>
      <c r="AB179" s="15"/>
      <c r="AC179" s="15"/>
      <c r="AD179" s="15"/>
      <c r="AE179" s="15"/>
      <c r="AT179" s="2" t="s">
        <v>157</v>
      </c>
      <c r="AU179" s="2" t="s">
        <v>81</v>
      </c>
    </row>
    <row r="180" spans="1:65" s="21" customFormat="1" ht="16.5" customHeight="1" x14ac:dyDescent="0.2">
      <c r="A180" s="15"/>
      <c r="B180" s="16"/>
      <c r="C180" s="213" t="s">
        <v>296</v>
      </c>
      <c r="D180" s="213" t="s">
        <v>293</v>
      </c>
      <c r="E180" s="214" t="s">
        <v>304</v>
      </c>
      <c r="F180" s="215" t="s">
        <v>305</v>
      </c>
      <c r="G180" s="216" t="s">
        <v>139</v>
      </c>
      <c r="H180" s="217">
        <v>60.972999999999999</v>
      </c>
      <c r="I180" s="218">
        <v>0</v>
      </c>
      <c r="J180" s="218">
        <f>ROUND(I180*H180,2)</f>
        <v>0</v>
      </c>
      <c r="K180" s="215" t="s">
        <v>306</v>
      </c>
      <c r="L180" s="219"/>
      <c r="M180" s="220" t="s">
        <v>17</v>
      </c>
      <c r="N180" s="221" t="s">
        <v>42</v>
      </c>
      <c r="O180" s="173">
        <v>0</v>
      </c>
      <c r="P180" s="173">
        <f>O180*H180</f>
        <v>0</v>
      </c>
      <c r="Q180" s="173">
        <v>0</v>
      </c>
      <c r="R180" s="173">
        <f>Q180*H180</f>
        <v>0</v>
      </c>
      <c r="S180" s="173">
        <v>0</v>
      </c>
      <c r="T180" s="174">
        <f>S180*H180</f>
        <v>0</v>
      </c>
      <c r="U180" s="15"/>
      <c r="V180" s="15"/>
      <c r="W180" s="15"/>
      <c r="X180" s="15"/>
      <c r="Y180" s="15"/>
      <c r="Z180" s="15"/>
      <c r="AA180" s="15"/>
      <c r="AB180" s="15"/>
      <c r="AC180" s="15"/>
      <c r="AD180" s="15"/>
      <c r="AE180" s="15"/>
      <c r="AR180" s="175" t="s">
        <v>296</v>
      </c>
      <c r="AT180" s="175" t="s">
        <v>293</v>
      </c>
      <c r="AU180" s="175" t="s">
        <v>81</v>
      </c>
      <c r="AY180" s="2" t="s">
        <v>133</v>
      </c>
      <c r="BE180" s="176">
        <f>IF(N180="základní",J180,0)</f>
        <v>0</v>
      </c>
      <c r="BF180" s="176">
        <f>IF(N180="snížená",J180,0)</f>
        <v>0</v>
      </c>
      <c r="BG180" s="176">
        <f>IF(N180="zákl. přenesená",J180,0)</f>
        <v>0</v>
      </c>
      <c r="BH180" s="176">
        <f>IF(N180="sníž. přenesená",J180,0)</f>
        <v>0</v>
      </c>
      <c r="BI180" s="176">
        <f>IF(N180="nulová",J180,0)</f>
        <v>0</v>
      </c>
      <c r="BJ180" s="2" t="s">
        <v>79</v>
      </c>
      <c r="BK180" s="176">
        <f>ROUND(I180*H180,2)</f>
        <v>0</v>
      </c>
      <c r="BL180" s="2" t="s">
        <v>218</v>
      </c>
      <c r="BM180" s="175" t="s">
        <v>307</v>
      </c>
    </row>
    <row r="181" spans="1:65" s="177" customFormat="1" x14ac:dyDescent="0.2">
      <c r="B181" s="178"/>
      <c r="C181" s="179"/>
      <c r="D181" s="180" t="s">
        <v>143</v>
      </c>
      <c r="E181" s="179"/>
      <c r="F181" s="182" t="s">
        <v>298</v>
      </c>
      <c r="G181" s="179"/>
      <c r="H181" s="183">
        <v>60.972999999999999</v>
      </c>
      <c r="I181" s="179"/>
      <c r="J181" s="179"/>
      <c r="K181" s="179"/>
      <c r="L181" s="184"/>
      <c r="M181" s="185"/>
      <c r="N181" s="186"/>
      <c r="O181" s="186"/>
      <c r="P181" s="186"/>
      <c r="Q181" s="186"/>
      <c r="R181" s="186"/>
      <c r="S181" s="186"/>
      <c r="T181" s="187"/>
      <c r="AT181" s="188" t="s">
        <v>143</v>
      </c>
      <c r="AU181" s="188" t="s">
        <v>81</v>
      </c>
      <c r="AV181" s="177" t="s">
        <v>81</v>
      </c>
      <c r="AW181" s="177" t="s">
        <v>4</v>
      </c>
      <c r="AX181" s="177" t="s">
        <v>79</v>
      </c>
      <c r="AY181" s="188" t="s">
        <v>133</v>
      </c>
    </row>
    <row r="182" spans="1:65" s="21" customFormat="1" ht="16.5" customHeight="1" x14ac:dyDescent="0.2">
      <c r="A182" s="15"/>
      <c r="B182" s="16"/>
      <c r="C182" s="213" t="s">
        <v>308</v>
      </c>
      <c r="D182" s="213" t="s">
        <v>293</v>
      </c>
      <c r="E182" s="214" t="s">
        <v>309</v>
      </c>
      <c r="F182" s="215" t="s">
        <v>310</v>
      </c>
      <c r="G182" s="216" t="s">
        <v>289</v>
      </c>
      <c r="H182" s="217">
        <v>34.048999999999999</v>
      </c>
      <c r="I182" s="218">
        <v>0</v>
      </c>
      <c r="J182" s="218">
        <f>ROUND(I182*H182,2)</f>
        <v>0</v>
      </c>
      <c r="K182" s="215" t="s">
        <v>306</v>
      </c>
      <c r="L182" s="219"/>
      <c r="M182" s="220" t="s">
        <v>17</v>
      </c>
      <c r="N182" s="221" t="s">
        <v>42</v>
      </c>
      <c r="O182" s="173">
        <v>0</v>
      </c>
      <c r="P182" s="173">
        <f>O182*H182</f>
        <v>0</v>
      </c>
      <c r="Q182" s="173">
        <v>0</v>
      </c>
      <c r="R182" s="173">
        <f>Q182*H182</f>
        <v>0</v>
      </c>
      <c r="S182" s="173">
        <v>0</v>
      </c>
      <c r="T182" s="174">
        <f>S182*H182</f>
        <v>0</v>
      </c>
      <c r="U182" s="15"/>
      <c r="V182" s="15"/>
      <c r="W182" s="15"/>
      <c r="X182" s="15"/>
      <c r="Y182" s="15"/>
      <c r="Z182" s="15"/>
      <c r="AA182" s="15"/>
      <c r="AB182" s="15"/>
      <c r="AC182" s="15"/>
      <c r="AD182" s="15"/>
      <c r="AE182" s="15"/>
      <c r="AR182" s="175" t="s">
        <v>296</v>
      </c>
      <c r="AT182" s="175" t="s">
        <v>293</v>
      </c>
      <c r="AU182" s="175" t="s">
        <v>81</v>
      </c>
      <c r="AY182" s="2" t="s">
        <v>133</v>
      </c>
      <c r="BE182" s="176">
        <f>IF(N182="základní",J182,0)</f>
        <v>0</v>
      </c>
      <c r="BF182" s="176">
        <f>IF(N182="snížená",J182,0)</f>
        <v>0</v>
      </c>
      <c r="BG182" s="176">
        <f>IF(N182="zákl. přenesená",J182,0)</f>
        <v>0</v>
      </c>
      <c r="BH182" s="176">
        <f>IF(N182="sníž. přenesená",J182,0)</f>
        <v>0</v>
      </c>
      <c r="BI182" s="176">
        <f>IF(N182="nulová",J182,0)</f>
        <v>0</v>
      </c>
      <c r="BJ182" s="2" t="s">
        <v>79</v>
      </c>
      <c r="BK182" s="176">
        <f>ROUND(I182*H182,2)</f>
        <v>0</v>
      </c>
      <c r="BL182" s="2" t="s">
        <v>218</v>
      </c>
      <c r="BM182" s="175" t="s">
        <v>311</v>
      </c>
    </row>
    <row r="183" spans="1:65" s="177" customFormat="1" x14ac:dyDescent="0.2">
      <c r="B183" s="178"/>
      <c r="C183" s="179"/>
      <c r="D183" s="180" t="s">
        <v>143</v>
      </c>
      <c r="E183" s="179"/>
      <c r="F183" s="182" t="s">
        <v>312</v>
      </c>
      <c r="G183" s="179"/>
      <c r="H183" s="183">
        <v>34.048999999999999</v>
      </c>
      <c r="I183" s="179"/>
      <c r="J183" s="179"/>
      <c r="K183" s="179"/>
      <c r="L183" s="184"/>
      <c r="M183" s="185"/>
      <c r="N183" s="186"/>
      <c r="O183" s="186"/>
      <c r="P183" s="186"/>
      <c r="Q183" s="186"/>
      <c r="R183" s="186"/>
      <c r="S183" s="186"/>
      <c r="T183" s="187"/>
      <c r="AT183" s="188" t="s">
        <v>143</v>
      </c>
      <c r="AU183" s="188" t="s">
        <v>81</v>
      </c>
      <c r="AV183" s="177" t="s">
        <v>81</v>
      </c>
      <c r="AW183" s="177" t="s">
        <v>4</v>
      </c>
      <c r="AX183" s="177" t="s">
        <v>79</v>
      </c>
      <c r="AY183" s="188" t="s">
        <v>133</v>
      </c>
    </row>
    <row r="184" spans="1:65" s="21" customFormat="1" ht="21.75" customHeight="1" x14ac:dyDescent="0.2">
      <c r="A184" s="15"/>
      <c r="B184" s="16"/>
      <c r="C184" s="165" t="s">
        <v>313</v>
      </c>
      <c r="D184" s="165" t="s">
        <v>136</v>
      </c>
      <c r="E184" s="166" t="s">
        <v>314</v>
      </c>
      <c r="F184" s="167" t="s">
        <v>315</v>
      </c>
      <c r="G184" s="168" t="s">
        <v>252</v>
      </c>
      <c r="H184" s="169">
        <v>0.153</v>
      </c>
      <c r="I184" s="170">
        <v>0</v>
      </c>
      <c r="J184" s="170">
        <f>ROUND(I184*H184,2)</f>
        <v>0</v>
      </c>
      <c r="K184" s="167" t="s">
        <v>140</v>
      </c>
      <c r="L184" s="20"/>
      <c r="M184" s="171" t="s">
        <v>17</v>
      </c>
      <c r="N184" s="172" t="s">
        <v>42</v>
      </c>
      <c r="O184" s="173">
        <v>2.2799999999999998</v>
      </c>
      <c r="P184" s="173">
        <f>O184*H184</f>
        <v>0.34883999999999998</v>
      </c>
      <c r="Q184" s="173">
        <v>0</v>
      </c>
      <c r="R184" s="173">
        <f>Q184*H184</f>
        <v>0</v>
      </c>
      <c r="S184" s="173">
        <v>0</v>
      </c>
      <c r="T184" s="174">
        <f>S184*H184</f>
        <v>0</v>
      </c>
      <c r="U184" s="15"/>
      <c r="V184" s="15"/>
      <c r="W184" s="15"/>
      <c r="X184" s="15"/>
      <c r="Y184" s="15"/>
      <c r="Z184" s="15"/>
      <c r="AA184" s="15"/>
      <c r="AB184" s="15"/>
      <c r="AC184" s="15"/>
      <c r="AD184" s="15"/>
      <c r="AE184" s="15"/>
      <c r="AR184" s="175" t="s">
        <v>218</v>
      </c>
      <c r="AT184" s="175" t="s">
        <v>136</v>
      </c>
      <c r="AU184" s="175" t="s">
        <v>81</v>
      </c>
      <c r="AY184" s="2" t="s">
        <v>133</v>
      </c>
      <c r="BE184" s="176">
        <f>IF(N184="základní",J184,0)</f>
        <v>0</v>
      </c>
      <c r="BF184" s="176">
        <f>IF(N184="snížená",J184,0)</f>
        <v>0</v>
      </c>
      <c r="BG184" s="176">
        <f>IF(N184="zákl. přenesená",J184,0)</f>
        <v>0</v>
      </c>
      <c r="BH184" s="176">
        <f>IF(N184="sníž. přenesená",J184,0)</f>
        <v>0</v>
      </c>
      <c r="BI184" s="176">
        <f>IF(N184="nulová",J184,0)</f>
        <v>0</v>
      </c>
      <c r="BJ184" s="2" t="s">
        <v>79</v>
      </c>
      <c r="BK184" s="176">
        <f>ROUND(I184*H184,2)</f>
        <v>0</v>
      </c>
      <c r="BL184" s="2" t="s">
        <v>218</v>
      </c>
      <c r="BM184" s="175" t="s">
        <v>316</v>
      </c>
    </row>
    <row r="185" spans="1:65" s="21" customFormat="1" ht="86.4" x14ac:dyDescent="0.2">
      <c r="A185" s="15"/>
      <c r="B185" s="16"/>
      <c r="C185" s="17"/>
      <c r="D185" s="180" t="s">
        <v>157</v>
      </c>
      <c r="E185" s="17"/>
      <c r="F185" s="189" t="s">
        <v>317</v>
      </c>
      <c r="G185" s="17"/>
      <c r="H185" s="17"/>
      <c r="I185" s="17"/>
      <c r="J185" s="17"/>
      <c r="K185" s="17"/>
      <c r="L185" s="20"/>
      <c r="M185" s="190"/>
      <c r="N185" s="191"/>
      <c r="O185" s="48"/>
      <c r="P185" s="48"/>
      <c r="Q185" s="48"/>
      <c r="R185" s="48"/>
      <c r="S185" s="48"/>
      <c r="T185" s="49"/>
      <c r="U185" s="15"/>
      <c r="V185" s="15"/>
      <c r="W185" s="15"/>
      <c r="X185" s="15"/>
      <c r="Y185" s="15"/>
      <c r="Z185" s="15"/>
      <c r="AA185" s="15"/>
      <c r="AB185" s="15"/>
      <c r="AC185" s="15"/>
      <c r="AD185" s="15"/>
      <c r="AE185" s="15"/>
      <c r="AT185" s="2" t="s">
        <v>157</v>
      </c>
      <c r="AU185" s="2" t="s">
        <v>81</v>
      </c>
    </row>
    <row r="186" spans="1:65" s="149" customFormat="1" ht="22.95" customHeight="1" x14ac:dyDescent="0.25">
      <c r="B186" s="150"/>
      <c r="C186" s="151"/>
      <c r="D186" s="152" t="s">
        <v>70</v>
      </c>
      <c r="E186" s="163" t="s">
        <v>318</v>
      </c>
      <c r="F186" s="163" t="s">
        <v>319</v>
      </c>
      <c r="G186" s="151"/>
      <c r="H186" s="151"/>
      <c r="I186" s="151"/>
      <c r="J186" s="164">
        <f>BK186</f>
        <v>0</v>
      </c>
      <c r="K186" s="151"/>
      <c r="L186" s="155"/>
      <c r="M186" s="156"/>
      <c r="N186" s="157"/>
      <c r="O186" s="157"/>
      <c r="P186" s="158">
        <f>SUM(P187:P201)</f>
        <v>2.9961259999999994</v>
      </c>
      <c r="Q186" s="157"/>
      <c r="R186" s="158">
        <f>SUM(R187:R201)</f>
        <v>2.4163273500000006E-2</v>
      </c>
      <c r="S186" s="157"/>
      <c r="T186" s="159">
        <f>SUM(T187:T201)</f>
        <v>2.1870000000000001E-2</v>
      </c>
      <c r="AR186" s="160" t="s">
        <v>81</v>
      </c>
      <c r="AT186" s="161" t="s">
        <v>70</v>
      </c>
      <c r="AU186" s="161" t="s">
        <v>79</v>
      </c>
      <c r="AY186" s="160" t="s">
        <v>133</v>
      </c>
      <c r="BK186" s="162">
        <f>SUM(BK187:BK201)</f>
        <v>0</v>
      </c>
    </row>
    <row r="187" spans="1:65" s="21" customFormat="1" ht="16.5" customHeight="1" x14ac:dyDescent="0.2">
      <c r="A187" s="15"/>
      <c r="B187" s="16"/>
      <c r="C187" s="165" t="s">
        <v>320</v>
      </c>
      <c r="D187" s="165" t="s">
        <v>136</v>
      </c>
      <c r="E187" s="166" t="s">
        <v>321</v>
      </c>
      <c r="F187" s="167" t="s">
        <v>322</v>
      </c>
      <c r="G187" s="168" t="s">
        <v>323</v>
      </c>
      <c r="H187" s="169">
        <v>1</v>
      </c>
      <c r="I187" s="170">
        <v>0</v>
      </c>
      <c r="J187" s="170">
        <f>ROUND(I187*H187,2)</f>
        <v>0</v>
      </c>
      <c r="K187" s="167" t="s">
        <v>140</v>
      </c>
      <c r="L187" s="20"/>
      <c r="M187" s="171" t="s">
        <v>17</v>
      </c>
      <c r="N187" s="172" t="s">
        <v>42</v>
      </c>
      <c r="O187" s="173">
        <v>0.36199999999999999</v>
      </c>
      <c r="P187" s="173">
        <f>O187*H187</f>
        <v>0.36199999999999999</v>
      </c>
      <c r="Q187" s="173">
        <v>0</v>
      </c>
      <c r="R187" s="173">
        <f>Q187*H187</f>
        <v>0</v>
      </c>
      <c r="S187" s="173">
        <v>1.9460000000000002E-2</v>
      </c>
      <c r="T187" s="174">
        <f>S187*H187</f>
        <v>1.9460000000000002E-2</v>
      </c>
      <c r="U187" s="15"/>
      <c r="V187" s="15"/>
      <c r="W187" s="15"/>
      <c r="X187" s="15"/>
      <c r="Y187" s="15"/>
      <c r="Z187" s="15"/>
      <c r="AA187" s="15"/>
      <c r="AB187" s="15"/>
      <c r="AC187" s="15"/>
      <c r="AD187" s="15"/>
      <c r="AE187" s="15"/>
      <c r="AR187" s="175" t="s">
        <v>218</v>
      </c>
      <c r="AT187" s="175" t="s">
        <v>136</v>
      </c>
      <c r="AU187" s="175" t="s">
        <v>81</v>
      </c>
      <c r="AY187" s="2" t="s">
        <v>133</v>
      </c>
      <c r="BE187" s="176">
        <f>IF(N187="základní",J187,0)</f>
        <v>0</v>
      </c>
      <c r="BF187" s="176">
        <f>IF(N187="snížená",J187,0)</f>
        <v>0</v>
      </c>
      <c r="BG187" s="176">
        <f>IF(N187="zákl. přenesená",J187,0)</f>
        <v>0</v>
      </c>
      <c r="BH187" s="176">
        <f>IF(N187="sníž. přenesená",J187,0)</f>
        <v>0</v>
      </c>
      <c r="BI187" s="176">
        <f>IF(N187="nulová",J187,0)</f>
        <v>0</v>
      </c>
      <c r="BJ187" s="2" t="s">
        <v>79</v>
      </c>
      <c r="BK187" s="176">
        <f>ROUND(I187*H187,2)</f>
        <v>0</v>
      </c>
      <c r="BL187" s="2" t="s">
        <v>218</v>
      </c>
      <c r="BM187" s="175" t="s">
        <v>324</v>
      </c>
    </row>
    <row r="188" spans="1:65" s="21" customFormat="1" ht="21.75" customHeight="1" x14ac:dyDescent="0.2">
      <c r="A188" s="15"/>
      <c r="B188" s="16"/>
      <c r="C188" s="165" t="s">
        <v>325</v>
      </c>
      <c r="D188" s="165" t="s">
        <v>136</v>
      </c>
      <c r="E188" s="166" t="s">
        <v>326</v>
      </c>
      <c r="F188" s="167" t="s">
        <v>327</v>
      </c>
      <c r="G188" s="168" t="s">
        <v>323</v>
      </c>
      <c r="H188" s="169">
        <v>1</v>
      </c>
      <c r="I188" s="170">
        <v>0</v>
      </c>
      <c r="J188" s="170">
        <f>ROUND(I188*H188,2)</f>
        <v>0</v>
      </c>
      <c r="K188" s="167" t="s">
        <v>140</v>
      </c>
      <c r="L188" s="20"/>
      <c r="M188" s="171" t="s">
        <v>17</v>
      </c>
      <c r="N188" s="172" t="s">
        <v>42</v>
      </c>
      <c r="O188" s="173">
        <v>1.2</v>
      </c>
      <c r="P188" s="173">
        <f>O188*H188</f>
        <v>1.2</v>
      </c>
      <c r="Q188" s="173">
        <v>2.0729276500000001E-2</v>
      </c>
      <c r="R188" s="173">
        <f>Q188*H188</f>
        <v>2.0729276500000001E-2</v>
      </c>
      <c r="S188" s="173">
        <v>0</v>
      </c>
      <c r="T188" s="174">
        <f>S188*H188</f>
        <v>0</v>
      </c>
      <c r="U188" s="15"/>
      <c r="V188" s="15"/>
      <c r="W188" s="15"/>
      <c r="X188" s="15"/>
      <c r="Y188" s="15"/>
      <c r="Z188" s="15"/>
      <c r="AA188" s="15"/>
      <c r="AB188" s="15"/>
      <c r="AC188" s="15"/>
      <c r="AD188" s="15"/>
      <c r="AE188" s="15"/>
      <c r="AR188" s="175" t="s">
        <v>218</v>
      </c>
      <c r="AT188" s="175" t="s">
        <v>136</v>
      </c>
      <c r="AU188" s="175" t="s">
        <v>81</v>
      </c>
      <c r="AY188" s="2" t="s">
        <v>133</v>
      </c>
      <c r="BE188" s="176">
        <f>IF(N188="základní",J188,0)</f>
        <v>0</v>
      </c>
      <c r="BF188" s="176">
        <f>IF(N188="snížená",J188,0)</f>
        <v>0</v>
      </c>
      <c r="BG188" s="176">
        <f>IF(N188="zákl. přenesená",J188,0)</f>
        <v>0</v>
      </c>
      <c r="BH188" s="176">
        <f>IF(N188="sníž. přenesená",J188,0)</f>
        <v>0</v>
      </c>
      <c r="BI188" s="176">
        <f>IF(N188="nulová",J188,0)</f>
        <v>0</v>
      </c>
      <c r="BJ188" s="2" t="s">
        <v>79</v>
      </c>
      <c r="BK188" s="176">
        <f>ROUND(I188*H188,2)</f>
        <v>0</v>
      </c>
      <c r="BL188" s="2" t="s">
        <v>218</v>
      </c>
      <c r="BM188" s="175" t="s">
        <v>328</v>
      </c>
    </row>
    <row r="189" spans="1:65" s="21" customFormat="1" ht="76.8" x14ac:dyDescent="0.2">
      <c r="A189" s="15"/>
      <c r="B189" s="16"/>
      <c r="C189" s="17"/>
      <c r="D189" s="180" t="s">
        <v>157</v>
      </c>
      <c r="E189" s="17"/>
      <c r="F189" s="189" t="s">
        <v>329</v>
      </c>
      <c r="G189" s="17"/>
      <c r="H189" s="17"/>
      <c r="I189" s="17"/>
      <c r="J189" s="17"/>
      <c r="K189" s="17"/>
      <c r="L189" s="20"/>
      <c r="M189" s="190"/>
      <c r="N189" s="191"/>
      <c r="O189" s="48"/>
      <c r="P189" s="48"/>
      <c r="Q189" s="48"/>
      <c r="R189" s="48"/>
      <c r="S189" s="48"/>
      <c r="T189" s="49"/>
      <c r="U189" s="15"/>
      <c r="V189" s="15"/>
      <c r="W189" s="15"/>
      <c r="X189" s="15"/>
      <c r="Y189" s="15"/>
      <c r="Z189" s="15"/>
      <c r="AA189" s="15"/>
      <c r="AB189" s="15"/>
      <c r="AC189" s="15"/>
      <c r="AD189" s="15"/>
      <c r="AE189" s="15"/>
      <c r="AT189" s="2" t="s">
        <v>157</v>
      </c>
      <c r="AU189" s="2" t="s">
        <v>81</v>
      </c>
    </row>
    <row r="190" spans="1:65" s="21" customFormat="1" ht="16.5" customHeight="1" x14ac:dyDescent="0.2">
      <c r="A190" s="15"/>
      <c r="B190" s="16"/>
      <c r="C190" s="165" t="s">
        <v>330</v>
      </c>
      <c r="D190" s="165" t="s">
        <v>136</v>
      </c>
      <c r="E190" s="166" t="s">
        <v>331</v>
      </c>
      <c r="F190" s="167" t="s">
        <v>332</v>
      </c>
      <c r="G190" s="168" t="s">
        <v>323</v>
      </c>
      <c r="H190" s="169">
        <v>1</v>
      </c>
      <c r="I190" s="170">
        <v>0</v>
      </c>
      <c r="J190" s="170">
        <f>ROUND(I190*H190,2)</f>
        <v>0</v>
      </c>
      <c r="K190" s="167" t="s">
        <v>140</v>
      </c>
      <c r="L190" s="20"/>
      <c r="M190" s="171" t="s">
        <v>17</v>
      </c>
      <c r="N190" s="172" t="s">
        <v>42</v>
      </c>
      <c r="O190" s="173">
        <v>0.33</v>
      </c>
      <c r="P190" s="173">
        <f>O190*H190</f>
        <v>0.33</v>
      </c>
      <c r="Q190" s="173">
        <v>5.1820000000000002E-4</v>
      </c>
      <c r="R190" s="173">
        <f>Q190*H190</f>
        <v>5.1820000000000002E-4</v>
      </c>
      <c r="S190" s="173">
        <v>0</v>
      </c>
      <c r="T190" s="174">
        <f>S190*H190</f>
        <v>0</v>
      </c>
      <c r="U190" s="15"/>
      <c r="V190" s="15"/>
      <c r="W190" s="15"/>
      <c r="X190" s="15"/>
      <c r="Y190" s="15"/>
      <c r="Z190" s="15"/>
      <c r="AA190" s="15"/>
      <c r="AB190" s="15"/>
      <c r="AC190" s="15"/>
      <c r="AD190" s="15"/>
      <c r="AE190" s="15"/>
      <c r="AR190" s="175" t="s">
        <v>218</v>
      </c>
      <c r="AT190" s="175" t="s">
        <v>136</v>
      </c>
      <c r="AU190" s="175" t="s">
        <v>81</v>
      </c>
      <c r="AY190" s="2" t="s">
        <v>133</v>
      </c>
      <c r="BE190" s="176">
        <f>IF(N190="základní",J190,0)</f>
        <v>0</v>
      </c>
      <c r="BF190" s="176">
        <f>IF(N190="snížená",J190,0)</f>
        <v>0</v>
      </c>
      <c r="BG190" s="176">
        <f>IF(N190="zákl. přenesená",J190,0)</f>
        <v>0</v>
      </c>
      <c r="BH190" s="176">
        <f>IF(N190="sníž. přenesená",J190,0)</f>
        <v>0</v>
      </c>
      <c r="BI190" s="176">
        <f>IF(N190="nulová",J190,0)</f>
        <v>0</v>
      </c>
      <c r="BJ190" s="2" t="s">
        <v>79</v>
      </c>
      <c r="BK190" s="176">
        <f>ROUND(I190*H190,2)</f>
        <v>0</v>
      </c>
      <c r="BL190" s="2" t="s">
        <v>218</v>
      </c>
      <c r="BM190" s="175" t="s">
        <v>333</v>
      </c>
    </row>
    <row r="191" spans="1:65" s="21" customFormat="1" ht="16.5" customHeight="1" x14ac:dyDescent="0.2">
      <c r="A191" s="15"/>
      <c r="B191" s="16"/>
      <c r="C191" s="165" t="s">
        <v>334</v>
      </c>
      <c r="D191" s="165" t="s">
        <v>136</v>
      </c>
      <c r="E191" s="166" t="s">
        <v>335</v>
      </c>
      <c r="F191" s="167" t="s">
        <v>336</v>
      </c>
      <c r="G191" s="168" t="s">
        <v>323</v>
      </c>
      <c r="H191" s="169">
        <v>1</v>
      </c>
      <c r="I191" s="170">
        <v>0</v>
      </c>
      <c r="J191" s="170">
        <f>ROUND(I191*H191,2)</f>
        <v>0</v>
      </c>
      <c r="K191" s="167" t="s">
        <v>140</v>
      </c>
      <c r="L191" s="20"/>
      <c r="M191" s="171" t="s">
        <v>17</v>
      </c>
      <c r="N191" s="172" t="s">
        <v>42</v>
      </c>
      <c r="O191" s="173">
        <v>0.33</v>
      </c>
      <c r="P191" s="173">
        <f>O191*H191</f>
        <v>0.33</v>
      </c>
      <c r="Q191" s="173">
        <v>5.1820000000000002E-4</v>
      </c>
      <c r="R191" s="173">
        <f>Q191*H191</f>
        <v>5.1820000000000002E-4</v>
      </c>
      <c r="S191" s="173">
        <v>0</v>
      </c>
      <c r="T191" s="174">
        <f>S191*H191</f>
        <v>0</v>
      </c>
      <c r="U191" s="15"/>
      <c r="V191" s="15"/>
      <c r="W191" s="15"/>
      <c r="X191" s="15"/>
      <c r="Y191" s="15"/>
      <c r="Z191" s="15"/>
      <c r="AA191" s="15"/>
      <c r="AB191" s="15"/>
      <c r="AC191" s="15"/>
      <c r="AD191" s="15"/>
      <c r="AE191" s="15"/>
      <c r="AR191" s="175" t="s">
        <v>218</v>
      </c>
      <c r="AT191" s="175" t="s">
        <v>136</v>
      </c>
      <c r="AU191" s="175" t="s">
        <v>81</v>
      </c>
      <c r="AY191" s="2" t="s">
        <v>133</v>
      </c>
      <c r="BE191" s="176">
        <f>IF(N191="základní",J191,0)</f>
        <v>0</v>
      </c>
      <c r="BF191" s="176">
        <f>IF(N191="snížená",J191,0)</f>
        <v>0</v>
      </c>
      <c r="BG191" s="176">
        <f>IF(N191="zákl. přenesená",J191,0)</f>
        <v>0</v>
      </c>
      <c r="BH191" s="176">
        <f>IF(N191="sníž. přenesená",J191,0)</f>
        <v>0</v>
      </c>
      <c r="BI191" s="176">
        <f>IF(N191="nulová",J191,0)</f>
        <v>0</v>
      </c>
      <c r="BJ191" s="2" t="s">
        <v>79</v>
      </c>
      <c r="BK191" s="176">
        <f>ROUND(I191*H191,2)</f>
        <v>0</v>
      </c>
      <c r="BL191" s="2" t="s">
        <v>218</v>
      </c>
      <c r="BM191" s="175" t="s">
        <v>337</v>
      </c>
    </row>
    <row r="192" spans="1:65" s="21" customFormat="1" ht="16.5" customHeight="1" x14ac:dyDescent="0.2">
      <c r="A192" s="15"/>
      <c r="B192" s="16"/>
      <c r="C192" s="165" t="s">
        <v>338</v>
      </c>
      <c r="D192" s="165" t="s">
        <v>136</v>
      </c>
      <c r="E192" s="166" t="s">
        <v>339</v>
      </c>
      <c r="F192" s="167" t="s">
        <v>340</v>
      </c>
      <c r="G192" s="168" t="s">
        <v>323</v>
      </c>
      <c r="H192" s="169">
        <v>1</v>
      </c>
      <c r="I192" s="170">
        <v>0</v>
      </c>
      <c r="J192" s="170">
        <f>ROUND(I192*H192,2)</f>
        <v>0</v>
      </c>
      <c r="K192" s="167" t="s">
        <v>140</v>
      </c>
      <c r="L192" s="20"/>
      <c r="M192" s="171" t="s">
        <v>17</v>
      </c>
      <c r="N192" s="172" t="s">
        <v>42</v>
      </c>
      <c r="O192" s="173">
        <v>0.217</v>
      </c>
      <c r="P192" s="173">
        <f>O192*H192</f>
        <v>0.217</v>
      </c>
      <c r="Q192" s="173">
        <v>0</v>
      </c>
      <c r="R192" s="173">
        <f>Q192*H192</f>
        <v>0</v>
      </c>
      <c r="S192" s="173">
        <v>1.56E-3</v>
      </c>
      <c r="T192" s="174">
        <f>S192*H192</f>
        <v>1.56E-3</v>
      </c>
      <c r="U192" s="15"/>
      <c r="V192" s="15"/>
      <c r="W192" s="15"/>
      <c r="X192" s="15"/>
      <c r="Y192" s="15"/>
      <c r="Z192" s="15"/>
      <c r="AA192" s="15"/>
      <c r="AB192" s="15"/>
      <c r="AC192" s="15"/>
      <c r="AD192" s="15"/>
      <c r="AE192" s="15"/>
      <c r="AR192" s="175" t="s">
        <v>218</v>
      </c>
      <c r="AT192" s="175" t="s">
        <v>136</v>
      </c>
      <c r="AU192" s="175" t="s">
        <v>81</v>
      </c>
      <c r="AY192" s="2" t="s">
        <v>133</v>
      </c>
      <c r="BE192" s="176">
        <f>IF(N192="základní",J192,0)</f>
        <v>0</v>
      </c>
      <c r="BF192" s="176">
        <f>IF(N192="snížená",J192,0)</f>
        <v>0</v>
      </c>
      <c r="BG192" s="176">
        <f>IF(N192="zákl. přenesená",J192,0)</f>
        <v>0</v>
      </c>
      <c r="BH192" s="176">
        <f>IF(N192="sníž. přenesená",J192,0)</f>
        <v>0</v>
      </c>
      <c r="BI192" s="176">
        <f>IF(N192="nulová",J192,0)</f>
        <v>0</v>
      </c>
      <c r="BJ192" s="2" t="s">
        <v>79</v>
      </c>
      <c r="BK192" s="176">
        <f>ROUND(I192*H192,2)</f>
        <v>0</v>
      </c>
      <c r="BL192" s="2" t="s">
        <v>218</v>
      </c>
      <c r="BM192" s="175" t="s">
        <v>341</v>
      </c>
    </row>
    <row r="193" spans="1:65" s="21" customFormat="1" ht="16.5" customHeight="1" x14ac:dyDescent="0.2">
      <c r="A193" s="15"/>
      <c r="B193" s="16"/>
      <c r="C193" s="165" t="s">
        <v>342</v>
      </c>
      <c r="D193" s="165" t="s">
        <v>136</v>
      </c>
      <c r="E193" s="166" t="s">
        <v>343</v>
      </c>
      <c r="F193" s="167" t="s">
        <v>344</v>
      </c>
      <c r="G193" s="168" t="s">
        <v>152</v>
      </c>
      <c r="H193" s="169">
        <v>1</v>
      </c>
      <c r="I193" s="170">
        <v>0</v>
      </c>
      <c r="J193" s="170">
        <f>ROUND(I193*H193,2)</f>
        <v>0</v>
      </c>
      <c r="K193" s="167" t="s">
        <v>140</v>
      </c>
      <c r="L193" s="20"/>
      <c r="M193" s="171" t="s">
        <v>17</v>
      </c>
      <c r="N193" s="172" t="s">
        <v>42</v>
      </c>
      <c r="O193" s="173">
        <v>0.3</v>
      </c>
      <c r="P193" s="173">
        <f>O193*H193</f>
        <v>0.3</v>
      </c>
      <c r="Q193" s="173">
        <v>1.60097E-4</v>
      </c>
      <c r="R193" s="173">
        <f>Q193*H193</f>
        <v>1.60097E-4</v>
      </c>
      <c r="S193" s="173">
        <v>0</v>
      </c>
      <c r="T193" s="174">
        <f>S193*H193</f>
        <v>0</v>
      </c>
      <c r="U193" s="15"/>
      <c r="V193" s="15"/>
      <c r="W193" s="15"/>
      <c r="X193" s="15"/>
      <c r="Y193" s="15"/>
      <c r="Z193" s="15"/>
      <c r="AA193" s="15"/>
      <c r="AB193" s="15"/>
      <c r="AC193" s="15"/>
      <c r="AD193" s="15"/>
      <c r="AE193" s="15"/>
      <c r="AR193" s="175" t="s">
        <v>218</v>
      </c>
      <c r="AT193" s="175" t="s">
        <v>136</v>
      </c>
      <c r="AU193" s="175" t="s">
        <v>81</v>
      </c>
      <c r="AY193" s="2" t="s">
        <v>133</v>
      </c>
      <c r="BE193" s="176">
        <f>IF(N193="základní",J193,0)</f>
        <v>0</v>
      </c>
      <c r="BF193" s="176">
        <f>IF(N193="snížená",J193,0)</f>
        <v>0</v>
      </c>
      <c r="BG193" s="176">
        <f>IF(N193="zákl. přenesená",J193,0)</f>
        <v>0</v>
      </c>
      <c r="BH193" s="176">
        <f>IF(N193="sníž. přenesená",J193,0)</f>
        <v>0</v>
      </c>
      <c r="BI193" s="176">
        <f>IF(N193="nulová",J193,0)</f>
        <v>0</v>
      </c>
      <c r="BJ193" s="2" t="s">
        <v>79</v>
      </c>
      <c r="BK193" s="176">
        <f>ROUND(I193*H193,2)</f>
        <v>0</v>
      </c>
      <c r="BL193" s="2" t="s">
        <v>218</v>
      </c>
      <c r="BM193" s="175" t="s">
        <v>345</v>
      </c>
    </row>
    <row r="194" spans="1:65" s="21" customFormat="1" ht="28.8" x14ac:dyDescent="0.2">
      <c r="A194" s="15"/>
      <c r="B194" s="16"/>
      <c r="C194" s="17"/>
      <c r="D194" s="180" t="s">
        <v>157</v>
      </c>
      <c r="E194" s="17"/>
      <c r="F194" s="189" t="s">
        <v>346</v>
      </c>
      <c r="G194" s="17"/>
      <c r="H194" s="17"/>
      <c r="I194" s="17"/>
      <c r="J194" s="17"/>
      <c r="K194" s="17"/>
      <c r="L194" s="20"/>
      <c r="M194" s="190"/>
      <c r="N194" s="191"/>
      <c r="O194" s="48"/>
      <c r="P194" s="48"/>
      <c r="Q194" s="48"/>
      <c r="R194" s="48"/>
      <c r="S194" s="48"/>
      <c r="T194" s="49"/>
      <c r="U194" s="15"/>
      <c r="V194" s="15"/>
      <c r="W194" s="15"/>
      <c r="X194" s="15"/>
      <c r="Y194" s="15"/>
      <c r="Z194" s="15"/>
      <c r="AA194" s="15"/>
      <c r="AB194" s="15"/>
      <c r="AC194" s="15"/>
      <c r="AD194" s="15"/>
      <c r="AE194" s="15"/>
      <c r="AT194" s="2" t="s">
        <v>157</v>
      </c>
      <c r="AU194" s="2" t="s">
        <v>81</v>
      </c>
    </row>
    <row r="195" spans="1:65" s="21" customFormat="1" ht="16.5" customHeight="1" x14ac:dyDescent="0.2">
      <c r="A195" s="15"/>
      <c r="B195" s="16"/>
      <c r="C195" s="213" t="s">
        <v>347</v>
      </c>
      <c r="D195" s="213" t="s">
        <v>293</v>
      </c>
      <c r="E195" s="214" t="s">
        <v>348</v>
      </c>
      <c r="F195" s="215" t="s">
        <v>349</v>
      </c>
      <c r="G195" s="216" t="s">
        <v>152</v>
      </c>
      <c r="H195" s="217">
        <v>1</v>
      </c>
      <c r="I195" s="218">
        <v>0</v>
      </c>
      <c r="J195" s="218">
        <f>ROUND(I195*H195,2)</f>
        <v>0</v>
      </c>
      <c r="K195" s="215" t="s">
        <v>140</v>
      </c>
      <c r="L195" s="219"/>
      <c r="M195" s="220" t="s">
        <v>17</v>
      </c>
      <c r="N195" s="221" t="s">
        <v>42</v>
      </c>
      <c r="O195" s="173">
        <v>0</v>
      </c>
      <c r="P195" s="173">
        <f>O195*H195</f>
        <v>0</v>
      </c>
      <c r="Q195" s="173">
        <v>2E-3</v>
      </c>
      <c r="R195" s="173">
        <f>Q195*H195</f>
        <v>2E-3</v>
      </c>
      <c r="S195" s="173">
        <v>0</v>
      </c>
      <c r="T195" s="174">
        <f>S195*H195</f>
        <v>0</v>
      </c>
      <c r="U195" s="15"/>
      <c r="V195" s="15"/>
      <c r="W195" s="15"/>
      <c r="X195" s="15"/>
      <c r="Y195" s="15"/>
      <c r="Z195" s="15"/>
      <c r="AA195" s="15"/>
      <c r="AB195" s="15"/>
      <c r="AC195" s="15"/>
      <c r="AD195" s="15"/>
      <c r="AE195" s="15"/>
      <c r="AR195" s="175" t="s">
        <v>296</v>
      </c>
      <c r="AT195" s="175" t="s">
        <v>293</v>
      </c>
      <c r="AU195" s="175" t="s">
        <v>81</v>
      </c>
      <c r="AY195" s="2" t="s">
        <v>133</v>
      </c>
      <c r="BE195" s="176">
        <f>IF(N195="základní",J195,0)</f>
        <v>0</v>
      </c>
      <c r="BF195" s="176">
        <f>IF(N195="snížená",J195,0)</f>
        <v>0</v>
      </c>
      <c r="BG195" s="176">
        <f>IF(N195="zákl. přenesená",J195,0)</f>
        <v>0</v>
      </c>
      <c r="BH195" s="176">
        <f>IF(N195="sníž. přenesená",J195,0)</f>
        <v>0</v>
      </c>
      <c r="BI195" s="176">
        <f>IF(N195="nulová",J195,0)</f>
        <v>0</v>
      </c>
      <c r="BJ195" s="2" t="s">
        <v>79</v>
      </c>
      <c r="BK195" s="176">
        <f>ROUND(I195*H195,2)</f>
        <v>0</v>
      </c>
      <c r="BL195" s="2" t="s">
        <v>218</v>
      </c>
      <c r="BM195" s="175" t="s">
        <v>350</v>
      </c>
    </row>
    <row r="196" spans="1:65" s="21" customFormat="1" ht="16.5" customHeight="1" x14ac:dyDescent="0.2">
      <c r="A196" s="15"/>
      <c r="B196" s="16"/>
      <c r="C196" s="165" t="s">
        <v>351</v>
      </c>
      <c r="D196" s="165" t="s">
        <v>136</v>
      </c>
      <c r="E196" s="166" t="s">
        <v>352</v>
      </c>
      <c r="F196" s="167" t="s">
        <v>353</v>
      </c>
      <c r="G196" s="168" t="s">
        <v>152</v>
      </c>
      <c r="H196" s="169">
        <v>1</v>
      </c>
      <c r="I196" s="218">
        <v>0</v>
      </c>
      <c r="J196" s="170">
        <f>ROUND(I196*H196,2)</f>
        <v>0</v>
      </c>
      <c r="K196" s="167" t="s">
        <v>140</v>
      </c>
      <c r="L196" s="20"/>
      <c r="M196" s="171" t="s">
        <v>17</v>
      </c>
      <c r="N196" s="172" t="s">
        <v>42</v>
      </c>
      <c r="O196" s="173">
        <v>3.7999999999999999E-2</v>
      </c>
      <c r="P196" s="173">
        <f>O196*H196</f>
        <v>3.7999999999999999E-2</v>
      </c>
      <c r="Q196" s="173">
        <v>0</v>
      </c>
      <c r="R196" s="173">
        <f>Q196*H196</f>
        <v>0</v>
      </c>
      <c r="S196" s="173">
        <v>8.4999999999999995E-4</v>
      </c>
      <c r="T196" s="174">
        <f>S196*H196</f>
        <v>8.4999999999999995E-4</v>
      </c>
      <c r="U196" s="15"/>
      <c r="V196" s="15"/>
      <c r="W196" s="15"/>
      <c r="X196" s="15"/>
      <c r="Y196" s="15"/>
      <c r="Z196" s="15"/>
      <c r="AA196" s="15"/>
      <c r="AB196" s="15"/>
      <c r="AC196" s="15"/>
      <c r="AD196" s="15"/>
      <c r="AE196" s="15"/>
      <c r="AR196" s="175" t="s">
        <v>218</v>
      </c>
      <c r="AT196" s="175" t="s">
        <v>136</v>
      </c>
      <c r="AU196" s="175" t="s">
        <v>81</v>
      </c>
      <c r="AY196" s="2" t="s">
        <v>133</v>
      </c>
      <c r="BE196" s="176">
        <f>IF(N196="základní",J196,0)</f>
        <v>0</v>
      </c>
      <c r="BF196" s="176">
        <f>IF(N196="snížená",J196,0)</f>
        <v>0</v>
      </c>
      <c r="BG196" s="176">
        <f>IF(N196="zákl. přenesená",J196,0)</f>
        <v>0</v>
      </c>
      <c r="BH196" s="176">
        <f>IF(N196="sníž. přenesená",J196,0)</f>
        <v>0</v>
      </c>
      <c r="BI196" s="176">
        <f>IF(N196="nulová",J196,0)</f>
        <v>0</v>
      </c>
      <c r="BJ196" s="2" t="s">
        <v>79</v>
      </c>
      <c r="BK196" s="176">
        <f>ROUND(I196*H196,2)</f>
        <v>0</v>
      </c>
      <c r="BL196" s="2" t="s">
        <v>218</v>
      </c>
      <c r="BM196" s="175" t="s">
        <v>354</v>
      </c>
    </row>
    <row r="197" spans="1:65" s="21" customFormat="1" ht="16.5" customHeight="1" x14ac:dyDescent="0.2">
      <c r="A197" s="15"/>
      <c r="B197" s="16"/>
      <c r="C197" s="165" t="s">
        <v>355</v>
      </c>
      <c r="D197" s="165" t="s">
        <v>136</v>
      </c>
      <c r="E197" s="166" t="s">
        <v>356</v>
      </c>
      <c r="F197" s="167" t="s">
        <v>357</v>
      </c>
      <c r="G197" s="168" t="s">
        <v>152</v>
      </c>
      <c r="H197" s="169">
        <v>1</v>
      </c>
      <c r="I197" s="218">
        <v>0</v>
      </c>
      <c r="J197" s="170">
        <f>ROUND(I197*H197,2)</f>
        <v>0</v>
      </c>
      <c r="K197" s="167" t="s">
        <v>140</v>
      </c>
      <c r="L197" s="20"/>
      <c r="M197" s="171" t="s">
        <v>17</v>
      </c>
      <c r="N197" s="172" t="s">
        <v>42</v>
      </c>
      <c r="O197" s="173">
        <v>0.113</v>
      </c>
      <c r="P197" s="173">
        <f>O197*H197</f>
        <v>0.113</v>
      </c>
      <c r="Q197" s="173">
        <v>2.375E-4</v>
      </c>
      <c r="R197" s="173">
        <f>Q197*H197</f>
        <v>2.375E-4</v>
      </c>
      <c r="S197" s="173">
        <v>0</v>
      </c>
      <c r="T197" s="174">
        <f>S197*H197</f>
        <v>0</v>
      </c>
      <c r="U197" s="15"/>
      <c r="V197" s="15"/>
      <c r="W197" s="15"/>
      <c r="X197" s="15"/>
      <c r="Y197" s="15"/>
      <c r="Z197" s="15"/>
      <c r="AA197" s="15"/>
      <c r="AB197" s="15"/>
      <c r="AC197" s="15"/>
      <c r="AD197" s="15"/>
      <c r="AE197" s="15"/>
      <c r="AR197" s="175" t="s">
        <v>218</v>
      </c>
      <c r="AT197" s="175" t="s">
        <v>136</v>
      </c>
      <c r="AU197" s="175" t="s">
        <v>81</v>
      </c>
      <c r="AY197" s="2" t="s">
        <v>133</v>
      </c>
      <c r="BE197" s="176">
        <f>IF(N197="základní",J197,0)</f>
        <v>0</v>
      </c>
      <c r="BF197" s="176">
        <f>IF(N197="snížená",J197,0)</f>
        <v>0</v>
      </c>
      <c r="BG197" s="176">
        <f>IF(N197="zákl. přenesená",J197,0)</f>
        <v>0</v>
      </c>
      <c r="BH197" s="176">
        <f>IF(N197="sníž. přenesená",J197,0)</f>
        <v>0</v>
      </c>
      <c r="BI197" s="176">
        <f>IF(N197="nulová",J197,0)</f>
        <v>0</v>
      </c>
      <c r="BJ197" s="2" t="s">
        <v>79</v>
      </c>
      <c r="BK197" s="176">
        <f>ROUND(I197*H197,2)</f>
        <v>0</v>
      </c>
      <c r="BL197" s="2" t="s">
        <v>218</v>
      </c>
      <c r="BM197" s="175" t="s">
        <v>358</v>
      </c>
    </row>
    <row r="198" spans="1:65" s="21" customFormat="1" ht="67.2" x14ac:dyDescent="0.2">
      <c r="A198" s="15"/>
      <c r="B198" s="16"/>
      <c r="C198" s="17"/>
      <c r="D198" s="180" t="s">
        <v>157</v>
      </c>
      <c r="E198" s="17"/>
      <c r="F198" s="189" t="s">
        <v>359</v>
      </c>
      <c r="G198" s="17"/>
      <c r="H198" s="17"/>
      <c r="I198" s="17"/>
      <c r="J198" s="17"/>
      <c r="K198" s="17"/>
      <c r="L198" s="20"/>
      <c r="M198" s="190"/>
      <c r="N198" s="191"/>
      <c r="O198" s="48"/>
      <c r="P198" s="48"/>
      <c r="Q198" s="48"/>
      <c r="R198" s="48"/>
      <c r="S198" s="48"/>
      <c r="T198" s="49"/>
      <c r="U198" s="15"/>
      <c r="V198" s="15"/>
      <c r="W198" s="15"/>
      <c r="X198" s="15"/>
      <c r="Y198" s="15"/>
      <c r="Z198" s="15"/>
      <c r="AA198" s="15"/>
      <c r="AB198" s="15"/>
      <c r="AC198" s="15"/>
      <c r="AD198" s="15"/>
      <c r="AE198" s="15"/>
      <c r="AT198" s="2" t="s">
        <v>157</v>
      </c>
      <c r="AU198" s="2" t="s">
        <v>81</v>
      </c>
    </row>
    <row r="199" spans="1:65" s="21" customFormat="1" ht="21.75" customHeight="1" x14ac:dyDescent="0.2">
      <c r="A199" s="15"/>
      <c r="B199" s="16"/>
      <c r="C199" s="165" t="s">
        <v>360</v>
      </c>
      <c r="D199" s="165" t="s">
        <v>136</v>
      </c>
      <c r="E199" s="166" t="s">
        <v>361</v>
      </c>
      <c r="F199" s="167" t="s">
        <v>362</v>
      </c>
      <c r="G199" s="168" t="s">
        <v>252</v>
      </c>
      <c r="H199" s="169">
        <v>2.4E-2</v>
      </c>
      <c r="I199" s="170">
        <v>0</v>
      </c>
      <c r="J199" s="170">
        <f>ROUND(I199*H199,2)</f>
        <v>0</v>
      </c>
      <c r="K199" s="167" t="s">
        <v>140</v>
      </c>
      <c r="L199" s="20"/>
      <c r="M199" s="171" t="s">
        <v>17</v>
      </c>
      <c r="N199" s="172" t="s">
        <v>42</v>
      </c>
      <c r="O199" s="173">
        <v>1.5169999999999999</v>
      </c>
      <c r="P199" s="173">
        <f>O199*H199</f>
        <v>3.6407999999999996E-2</v>
      </c>
      <c r="Q199" s="173">
        <v>0</v>
      </c>
      <c r="R199" s="173">
        <f>Q199*H199</f>
        <v>0</v>
      </c>
      <c r="S199" s="173">
        <v>0</v>
      </c>
      <c r="T199" s="174">
        <f>S199*H199</f>
        <v>0</v>
      </c>
      <c r="U199" s="15"/>
      <c r="V199" s="15"/>
      <c r="W199" s="15"/>
      <c r="X199" s="15"/>
      <c r="Y199" s="15"/>
      <c r="Z199" s="15"/>
      <c r="AA199" s="15"/>
      <c r="AB199" s="15"/>
      <c r="AC199" s="15"/>
      <c r="AD199" s="15"/>
      <c r="AE199" s="15"/>
      <c r="AR199" s="175" t="s">
        <v>218</v>
      </c>
      <c r="AT199" s="175" t="s">
        <v>136</v>
      </c>
      <c r="AU199" s="175" t="s">
        <v>81</v>
      </c>
      <c r="AY199" s="2" t="s">
        <v>133</v>
      </c>
      <c r="BE199" s="176">
        <f>IF(N199="základní",J199,0)</f>
        <v>0</v>
      </c>
      <c r="BF199" s="176">
        <f>IF(N199="snížená",J199,0)</f>
        <v>0</v>
      </c>
      <c r="BG199" s="176">
        <f>IF(N199="zákl. přenesená",J199,0)</f>
        <v>0</v>
      </c>
      <c r="BH199" s="176">
        <f>IF(N199="sníž. přenesená",J199,0)</f>
        <v>0</v>
      </c>
      <c r="BI199" s="176">
        <f>IF(N199="nulová",J199,0)</f>
        <v>0</v>
      </c>
      <c r="BJ199" s="2" t="s">
        <v>79</v>
      </c>
      <c r="BK199" s="176">
        <f>ROUND(I199*H199,2)</f>
        <v>0</v>
      </c>
      <c r="BL199" s="2" t="s">
        <v>218</v>
      </c>
      <c r="BM199" s="175" t="s">
        <v>363</v>
      </c>
    </row>
    <row r="200" spans="1:65" s="21" customFormat="1" ht="86.4" x14ac:dyDescent="0.2">
      <c r="A200" s="15"/>
      <c r="B200" s="16"/>
      <c r="C200" s="17"/>
      <c r="D200" s="180" t="s">
        <v>157</v>
      </c>
      <c r="E200" s="17"/>
      <c r="F200" s="189" t="s">
        <v>364</v>
      </c>
      <c r="G200" s="17"/>
      <c r="H200" s="17"/>
      <c r="I200" s="17"/>
      <c r="J200" s="17"/>
      <c r="K200" s="17"/>
      <c r="L200" s="20"/>
      <c r="M200" s="190"/>
      <c r="N200" s="191"/>
      <c r="O200" s="48"/>
      <c r="P200" s="48"/>
      <c r="Q200" s="48"/>
      <c r="R200" s="48"/>
      <c r="S200" s="48"/>
      <c r="T200" s="49"/>
      <c r="U200" s="15"/>
      <c r="V200" s="15"/>
      <c r="W200" s="15"/>
      <c r="X200" s="15"/>
      <c r="Y200" s="15"/>
      <c r="Z200" s="15"/>
      <c r="AA200" s="15"/>
      <c r="AB200" s="15"/>
      <c r="AC200" s="15"/>
      <c r="AD200" s="15"/>
      <c r="AE200" s="15"/>
      <c r="AT200" s="2" t="s">
        <v>157</v>
      </c>
      <c r="AU200" s="2" t="s">
        <v>81</v>
      </c>
    </row>
    <row r="201" spans="1:65" s="21" customFormat="1" ht="21.75" customHeight="1" x14ac:dyDescent="0.2">
      <c r="A201" s="15"/>
      <c r="B201" s="16"/>
      <c r="C201" s="165" t="s">
        <v>365</v>
      </c>
      <c r="D201" s="165" t="s">
        <v>136</v>
      </c>
      <c r="E201" s="166" t="s">
        <v>366</v>
      </c>
      <c r="F201" s="167" t="s">
        <v>367</v>
      </c>
      <c r="G201" s="168" t="s">
        <v>252</v>
      </c>
      <c r="H201" s="169">
        <v>2.1999999999999999E-2</v>
      </c>
      <c r="I201" s="170">
        <v>0</v>
      </c>
      <c r="J201" s="170">
        <f>ROUND(I201*H201,2)</f>
        <v>0</v>
      </c>
      <c r="K201" s="167" t="s">
        <v>140</v>
      </c>
      <c r="L201" s="20"/>
      <c r="M201" s="171" t="s">
        <v>17</v>
      </c>
      <c r="N201" s="172" t="s">
        <v>42</v>
      </c>
      <c r="O201" s="173">
        <v>3.169</v>
      </c>
      <c r="P201" s="173">
        <f>O201*H201</f>
        <v>6.9718000000000002E-2</v>
      </c>
      <c r="Q201" s="173">
        <v>0</v>
      </c>
      <c r="R201" s="173">
        <f>Q201*H201</f>
        <v>0</v>
      </c>
      <c r="S201" s="173">
        <v>0</v>
      </c>
      <c r="T201" s="174">
        <f>S201*H201</f>
        <v>0</v>
      </c>
      <c r="U201" s="15"/>
      <c r="V201" s="15"/>
      <c r="W201" s="15"/>
      <c r="X201" s="15"/>
      <c r="Y201" s="15"/>
      <c r="Z201" s="15"/>
      <c r="AA201" s="15"/>
      <c r="AB201" s="15"/>
      <c r="AC201" s="15"/>
      <c r="AD201" s="15"/>
      <c r="AE201" s="15"/>
      <c r="AR201" s="175" t="s">
        <v>218</v>
      </c>
      <c r="AT201" s="175" t="s">
        <v>136</v>
      </c>
      <c r="AU201" s="175" t="s">
        <v>81</v>
      </c>
      <c r="AY201" s="2" t="s">
        <v>133</v>
      </c>
      <c r="BE201" s="176">
        <f>IF(N201="základní",J201,0)</f>
        <v>0</v>
      </c>
      <c r="BF201" s="176">
        <f>IF(N201="snížená",J201,0)</f>
        <v>0</v>
      </c>
      <c r="BG201" s="176">
        <f>IF(N201="zákl. přenesená",J201,0)</f>
        <v>0</v>
      </c>
      <c r="BH201" s="176">
        <f>IF(N201="sníž. přenesená",J201,0)</f>
        <v>0</v>
      </c>
      <c r="BI201" s="176">
        <f>IF(N201="nulová",J201,0)</f>
        <v>0</v>
      </c>
      <c r="BJ201" s="2" t="s">
        <v>79</v>
      </c>
      <c r="BK201" s="176">
        <f>ROUND(I201*H201,2)</f>
        <v>0</v>
      </c>
      <c r="BL201" s="2" t="s">
        <v>218</v>
      </c>
      <c r="BM201" s="175" t="s">
        <v>368</v>
      </c>
    </row>
    <row r="202" spans="1:65" s="149" customFormat="1" ht="22.95" customHeight="1" x14ac:dyDescent="0.25">
      <c r="B202" s="150"/>
      <c r="C202" s="151"/>
      <c r="D202" s="152" t="s">
        <v>70</v>
      </c>
      <c r="E202" s="163" t="s">
        <v>369</v>
      </c>
      <c r="F202" s="163" t="s">
        <v>370</v>
      </c>
      <c r="G202" s="151"/>
      <c r="H202" s="151"/>
      <c r="I202" s="151"/>
      <c r="J202" s="164">
        <f>BK202</f>
        <v>0</v>
      </c>
      <c r="K202" s="151"/>
      <c r="L202" s="155"/>
      <c r="M202" s="156"/>
      <c r="N202" s="157"/>
      <c r="O202" s="157"/>
      <c r="P202" s="158">
        <f>SUM(P203:P208)</f>
        <v>13.042410000000002</v>
      </c>
      <c r="Q202" s="157"/>
      <c r="R202" s="158">
        <f>SUM(R203:R208)</f>
        <v>4.5838398528E-2</v>
      </c>
      <c r="S202" s="157"/>
      <c r="T202" s="159">
        <f>SUM(T203:T208)</f>
        <v>0.1184832</v>
      </c>
      <c r="AR202" s="160" t="s">
        <v>81</v>
      </c>
      <c r="AT202" s="161" t="s">
        <v>70</v>
      </c>
      <c r="AU202" s="161" t="s">
        <v>79</v>
      </c>
      <c r="AY202" s="160" t="s">
        <v>133</v>
      </c>
      <c r="BK202" s="162">
        <f>SUM(BK203:BK208)</f>
        <v>0</v>
      </c>
    </row>
    <row r="203" spans="1:65" s="21" customFormat="1" ht="16.5" customHeight="1" x14ac:dyDescent="0.2">
      <c r="A203" s="15"/>
      <c r="B203" s="16"/>
      <c r="C203" s="165" t="s">
        <v>371</v>
      </c>
      <c r="D203" s="165" t="s">
        <v>136</v>
      </c>
      <c r="E203" s="166" t="s">
        <v>372</v>
      </c>
      <c r="F203" s="167" t="s">
        <v>373</v>
      </c>
      <c r="G203" s="168" t="s">
        <v>139</v>
      </c>
      <c r="H203" s="169">
        <v>24.48</v>
      </c>
      <c r="I203" s="170">
        <v>0</v>
      </c>
      <c r="J203" s="170">
        <f>ROUND(I203*H203,2)</f>
        <v>0</v>
      </c>
      <c r="K203" s="167" t="s">
        <v>140</v>
      </c>
      <c r="L203" s="20"/>
      <c r="M203" s="171" t="s">
        <v>17</v>
      </c>
      <c r="N203" s="172" t="s">
        <v>42</v>
      </c>
      <c r="O203" s="173">
        <v>8.2000000000000003E-2</v>
      </c>
      <c r="P203" s="173">
        <f>O203*H203</f>
        <v>2.0073600000000003</v>
      </c>
      <c r="Q203" s="173">
        <v>0</v>
      </c>
      <c r="R203" s="173">
        <f>Q203*H203</f>
        <v>0</v>
      </c>
      <c r="S203" s="173">
        <v>4.8399999999999997E-3</v>
      </c>
      <c r="T203" s="174">
        <f>S203*H203</f>
        <v>0.1184832</v>
      </c>
      <c r="U203" s="15"/>
      <c r="V203" s="15"/>
      <c r="W203" s="15"/>
      <c r="X203" s="15"/>
      <c r="Y203" s="15"/>
      <c r="Z203" s="15"/>
      <c r="AA203" s="15"/>
      <c r="AB203" s="15"/>
      <c r="AC203" s="15"/>
      <c r="AD203" s="15"/>
      <c r="AE203" s="15"/>
      <c r="AR203" s="175" t="s">
        <v>218</v>
      </c>
      <c r="AT203" s="175" t="s">
        <v>136</v>
      </c>
      <c r="AU203" s="175" t="s">
        <v>81</v>
      </c>
      <c r="AY203" s="2" t="s">
        <v>133</v>
      </c>
      <c r="BE203" s="176">
        <f>IF(N203="základní",J203,0)</f>
        <v>0</v>
      </c>
      <c r="BF203" s="176">
        <f>IF(N203="snížená",J203,0)</f>
        <v>0</v>
      </c>
      <c r="BG203" s="176">
        <f>IF(N203="zákl. přenesená",J203,0)</f>
        <v>0</v>
      </c>
      <c r="BH203" s="176">
        <f>IF(N203="sníž. přenesená",J203,0)</f>
        <v>0</v>
      </c>
      <c r="BI203" s="176">
        <f>IF(N203="nulová",J203,0)</f>
        <v>0</v>
      </c>
      <c r="BJ203" s="2" t="s">
        <v>79</v>
      </c>
      <c r="BK203" s="176">
        <f>ROUND(I203*H203,2)</f>
        <v>0</v>
      </c>
      <c r="BL203" s="2" t="s">
        <v>218</v>
      </c>
      <c r="BM203" s="175" t="s">
        <v>374</v>
      </c>
    </row>
    <row r="204" spans="1:65" s="21" customFormat="1" ht="16.5" customHeight="1" x14ac:dyDescent="0.2">
      <c r="A204" s="15"/>
      <c r="B204" s="16"/>
      <c r="C204" s="165" t="s">
        <v>375</v>
      </c>
      <c r="D204" s="165" t="s">
        <v>136</v>
      </c>
      <c r="E204" s="166" t="s">
        <v>376</v>
      </c>
      <c r="F204" s="167" t="s">
        <v>377</v>
      </c>
      <c r="G204" s="168" t="s">
        <v>139</v>
      </c>
      <c r="H204" s="169">
        <v>24.48</v>
      </c>
      <c r="I204" s="170">
        <v>0</v>
      </c>
      <c r="J204" s="170">
        <f>ROUND(I204*H204,2)</f>
        <v>0</v>
      </c>
      <c r="K204" s="167" t="s">
        <v>140</v>
      </c>
      <c r="L204" s="20"/>
      <c r="M204" s="171" t="s">
        <v>17</v>
      </c>
      <c r="N204" s="172" t="s">
        <v>42</v>
      </c>
      <c r="O204" s="173">
        <v>0.44500000000000001</v>
      </c>
      <c r="P204" s="173">
        <f>O204*H204</f>
        <v>10.893600000000001</v>
      </c>
      <c r="Q204" s="173">
        <v>1.8724836000000001E-3</v>
      </c>
      <c r="R204" s="173">
        <f>Q204*H204</f>
        <v>4.5838398528E-2</v>
      </c>
      <c r="S204" s="173">
        <v>0</v>
      </c>
      <c r="T204" s="174">
        <f>S204*H204</f>
        <v>0</v>
      </c>
      <c r="U204" s="15"/>
      <c r="V204" s="15"/>
      <c r="W204" s="15"/>
      <c r="X204" s="15"/>
      <c r="Y204" s="15"/>
      <c r="Z204" s="15"/>
      <c r="AA204" s="15"/>
      <c r="AB204" s="15"/>
      <c r="AC204" s="15"/>
      <c r="AD204" s="15"/>
      <c r="AE204" s="15"/>
      <c r="AR204" s="175" t="s">
        <v>218</v>
      </c>
      <c r="AT204" s="175" t="s">
        <v>136</v>
      </c>
      <c r="AU204" s="175" t="s">
        <v>81</v>
      </c>
      <c r="AY204" s="2" t="s">
        <v>133</v>
      </c>
      <c r="BE204" s="176">
        <f>IF(N204="základní",J204,0)</f>
        <v>0</v>
      </c>
      <c r="BF204" s="176">
        <f>IF(N204="snížená",J204,0)</f>
        <v>0</v>
      </c>
      <c r="BG204" s="176">
        <f>IF(N204="zákl. přenesená",J204,0)</f>
        <v>0</v>
      </c>
      <c r="BH204" s="176">
        <f>IF(N204="sníž. přenesená",J204,0)</f>
        <v>0</v>
      </c>
      <c r="BI204" s="176">
        <f>IF(N204="nulová",J204,0)</f>
        <v>0</v>
      </c>
      <c r="BJ204" s="2" t="s">
        <v>79</v>
      </c>
      <c r="BK204" s="176">
        <f>ROUND(I204*H204,2)</f>
        <v>0</v>
      </c>
      <c r="BL204" s="2" t="s">
        <v>218</v>
      </c>
      <c r="BM204" s="175" t="s">
        <v>378</v>
      </c>
    </row>
    <row r="205" spans="1:65" s="21" customFormat="1" ht="57.6" x14ac:dyDescent="0.2">
      <c r="A205" s="15"/>
      <c r="B205" s="16"/>
      <c r="C205" s="17"/>
      <c r="D205" s="180" t="s">
        <v>157</v>
      </c>
      <c r="E205" s="17"/>
      <c r="F205" s="189" t="s">
        <v>379</v>
      </c>
      <c r="G205" s="17"/>
      <c r="H205" s="17"/>
      <c r="I205" s="17"/>
      <c r="J205" s="17"/>
      <c r="K205" s="17"/>
      <c r="L205" s="20"/>
      <c r="M205" s="190"/>
      <c r="N205" s="191"/>
      <c r="O205" s="48"/>
      <c r="P205" s="48"/>
      <c r="Q205" s="48"/>
      <c r="R205" s="48"/>
      <c r="S205" s="48"/>
      <c r="T205" s="49"/>
      <c r="U205" s="15"/>
      <c r="V205" s="15"/>
      <c r="W205" s="15"/>
      <c r="X205" s="15"/>
      <c r="Y205" s="15"/>
      <c r="Z205" s="15"/>
      <c r="AA205" s="15"/>
      <c r="AB205" s="15"/>
      <c r="AC205" s="15"/>
      <c r="AD205" s="15"/>
      <c r="AE205" s="15"/>
      <c r="AT205" s="2" t="s">
        <v>157</v>
      </c>
      <c r="AU205" s="2" t="s">
        <v>81</v>
      </c>
    </row>
    <row r="206" spans="1:65" s="177" customFormat="1" x14ac:dyDescent="0.2">
      <c r="B206" s="178"/>
      <c r="C206" s="179"/>
      <c r="D206" s="180" t="s">
        <v>143</v>
      </c>
      <c r="E206" s="181" t="s">
        <v>17</v>
      </c>
      <c r="F206" s="182" t="s">
        <v>380</v>
      </c>
      <c r="G206" s="179"/>
      <c r="H206" s="183">
        <v>24.48</v>
      </c>
      <c r="I206" s="179"/>
      <c r="J206" s="179"/>
      <c r="K206" s="179"/>
      <c r="L206" s="184"/>
      <c r="M206" s="185"/>
      <c r="N206" s="186"/>
      <c r="O206" s="186"/>
      <c r="P206" s="186"/>
      <c r="Q206" s="186"/>
      <c r="R206" s="186"/>
      <c r="S206" s="186"/>
      <c r="T206" s="187"/>
      <c r="AT206" s="188" t="s">
        <v>143</v>
      </c>
      <c r="AU206" s="188" t="s">
        <v>81</v>
      </c>
      <c r="AV206" s="177" t="s">
        <v>81</v>
      </c>
      <c r="AW206" s="177" t="s">
        <v>31</v>
      </c>
      <c r="AX206" s="177" t="s">
        <v>79</v>
      </c>
      <c r="AY206" s="188" t="s">
        <v>133</v>
      </c>
    </row>
    <row r="207" spans="1:65" s="21" customFormat="1" ht="21.75" customHeight="1" x14ac:dyDescent="0.2">
      <c r="A207" s="15"/>
      <c r="B207" s="16"/>
      <c r="C207" s="165" t="s">
        <v>381</v>
      </c>
      <c r="D207" s="165" t="s">
        <v>136</v>
      </c>
      <c r="E207" s="166" t="s">
        <v>382</v>
      </c>
      <c r="F207" s="167" t="s">
        <v>383</v>
      </c>
      <c r="G207" s="168" t="s">
        <v>252</v>
      </c>
      <c r="H207" s="169">
        <v>4.5999999999999999E-2</v>
      </c>
      <c r="I207" s="170">
        <v>0</v>
      </c>
      <c r="J207" s="170">
        <f>ROUND(I207*H207,2)</f>
        <v>0</v>
      </c>
      <c r="K207" s="167" t="s">
        <v>140</v>
      </c>
      <c r="L207" s="20"/>
      <c r="M207" s="171" t="s">
        <v>17</v>
      </c>
      <c r="N207" s="172" t="s">
        <v>42</v>
      </c>
      <c r="O207" s="173">
        <v>3.0750000000000002</v>
      </c>
      <c r="P207" s="173">
        <f>O207*H207</f>
        <v>0.14144999999999999</v>
      </c>
      <c r="Q207" s="173">
        <v>0</v>
      </c>
      <c r="R207" s="173">
        <f>Q207*H207</f>
        <v>0</v>
      </c>
      <c r="S207" s="173">
        <v>0</v>
      </c>
      <c r="T207" s="174">
        <f>S207*H207</f>
        <v>0</v>
      </c>
      <c r="U207" s="15"/>
      <c r="V207" s="15"/>
      <c r="W207" s="15"/>
      <c r="X207" s="15"/>
      <c r="Y207" s="15"/>
      <c r="Z207" s="15"/>
      <c r="AA207" s="15"/>
      <c r="AB207" s="15"/>
      <c r="AC207" s="15"/>
      <c r="AD207" s="15"/>
      <c r="AE207" s="15"/>
      <c r="AR207" s="175" t="s">
        <v>218</v>
      </c>
      <c r="AT207" s="175" t="s">
        <v>136</v>
      </c>
      <c r="AU207" s="175" t="s">
        <v>81</v>
      </c>
      <c r="AY207" s="2" t="s">
        <v>133</v>
      </c>
      <c r="BE207" s="176">
        <f>IF(N207="základní",J207,0)</f>
        <v>0</v>
      </c>
      <c r="BF207" s="176">
        <f>IF(N207="snížená",J207,0)</f>
        <v>0</v>
      </c>
      <c r="BG207" s="176">
        <f>IF(N207="zákl. přenesená",J207,0)</f>
        <v>0</v>
      </c>
      <c r="BH207" s="176">
        <f>IF(N207="sníž. přenesená",J207,0)</f>
        <v>0</v>
      </c>
      <c r="BI207" s="176">
        <f>IF(N207="nulová",J207,0)</f>
        <v>0</v>
      </c>
      <c r="BJ207" s="2" t="s">
        <v>79</v>
      </c>
      <c r="BK207" s="176">
        <f>ROUND(I207*H207,2)</f>
        <v>0</v>
      </c>
      <c r="BL207" s="2" t="s">
        <v>218</v>
      </c>
      <c r="BM207" s="175" t="s">
        <v>384</v>
      </c>
    </row>
    <row r="208" spans="1:65" s="21" customFormat="1" ht="86.4" x14ac:dyDescent="0.2">
      <c r="A208" s="15"/>
      <c r="B208" s="16"/>
      <c r="C208" s="17"/>
      <c r="D208" s="180" t="s">
        <v>157</v>
      </c>
      <c r="E208" s="17"/>
      <c r="F208" s="189" t="s">
        <v>364</v>
      </c>
      <c r="G208" s="17"/>
      <c r="H208" s="17"/>
      <c r="I208" s="17"/>
      <c r="J208" s="17"/>
      <c r="K208" s="17"/>
      <c r="L208" s="20"/>
      <c r="M208" s="190"/>
      <c r="N208" s="191"/>
      <c r="O208" s="48"/>
      <c r="P208" s="48"/>
      <c r="Q208" s="48"/>
      <c r="R208" s="48"/>
      <c r="S208" s="48"/>
      <c r="T208" s="49"/>
      <c r="U208" s="15"/>
      <c r="V208" s="15"/>
      <c r="W208" s="15"/>
      <c r="X208" s="15"/>
      <c r="Y208" s="15"/>
      <c r="Z208" s="15"/>
      <c r="AA208" s="15"/>
      <c r="AB208" s="15"/>
      <c r="AC208" s="15"/>
      <c r="AD208" s="15"/>
      <c r="AE208" s="15"/>
      <c r="AT208" s="2" t="s">
        <v>157</v>
      </c>
      <c r="AU208" s="2" t="s">
        <v>81</v>
      </c>
    </row>
    <row r="209" spans="1:65" s="149" customFormat="1" ht="22.95" customHeight="1" x14ac:dyDescent="0.25">
      <c r="B209" s="150"/>
      <c r="C209" s="151"/>
      <c r="D209" s="152" t="s">
        <v>70</v>
      </c>
      <c r="E209" s="163" t="s">
        <v>385</v>
      </c>
      <c r="F209" s="163" t="s">
        <v>386</v>
      </c>
      <c r="G209" s="151"/>
      <c r="H209" s="151"/>
      <c r="I209" s="151"/>
      <c r="J209" s="164">
        <f>BK209</f>
        <v>0</v>
      </c>
      <c r="K209" s="151"/>
      <c r="L209" s="155"/>
      <c r="M209" s="156"/>
      <c r="N209" s="157"/>
      <c r="O209" s="157"/>
      <c r="P209" s="158">
        <f>SUM(P210:P223)</f>
        <v>59.512215000000005</v>
      </c>
      <c r="Q209" s="157"/>
      <c r="R209" s="158">
        <f>SUM(R210:R223)</f>
        <v>1.6953942674400002</v>
      </c>
      <c r="S209" s="157"/>
      <c r="T209" s="159">
        <f>SUM(T210:T223)</f>
        <v>0.99773999999999996</v>
      </c>
      <c r="AR209" s="160" t="s">
        <v>81</v>
      </c>
      <c r="AT209" s="161" t="s">
        <v>70</v>
      </c>
      <c r="AU209" s="161" t="s">
        <v>79</v>
      </c>
      <c r="AY209" s="160" t="s">
        <v>133</v>
      </c>
      <c r="BK209" s="162">
        <f>SUM(BK210:BK223)</f>
        <v>0</v>
      </c>
    </row>
    <row r="210" spans="1:65" s="21" customFormat="1" ht="21.75" customHeight="1" x14ac:dyDescent="0.2">
      <c r="A210" s="15"/>
      <c r="B210" s="16"/>
      <c r="C210" s="165" t="s">
        <v>387</v>
      </c>
      <c r="D210" s="165" t="s">
        <v>136</v>
      </c>
      <c r="E210" s="166" t="s">
        <v>388</v>
      </c>
      <c r="F210" s="167" t="s">
        <v>389</v>
      </c>
      <c r="G210" s="168" t="s">
        <v>139</v>
      </c>
      <c r="H210" s="169">
        <v>110.86</v>
      </c>
      <c r="I210" s="170">
        <v>0</v>
      </c>
      <c r="J210" s="170">
        <f>ROUND(I210*H210,2)</f>
        <v>0</v>
      </c>
      <c r="K210" s="167" t="s">
        <v>140</v>
      </c>
      <c r="L210" s="20"/>
      <c r="M210" s="171" t="s">
        <v>17</v>
      </c>
      <c r="N210" s="172" t="s">
        <v>42</v>
      </c>
      <c r="O210" s="173">
        <v>0.27</v>
      </c>
      <c r="P210" s="173">
        <f>O210*H210</f>
        <v>29.932200000000002</v>
      </c>
      <c r="Q210" s="173">
        <v>1.1309400000000001E-2</v>
      </c>
      <c r="R210" s="173">
        <f>Q210*H210</f>
        <v>1.2537600840000001</v>
      </c>
      <c r="S210" s="173">
        <v>0</v>
      </c>
      <c r="T210" s="174">
        <f>S210*H210</f>
        <v>0</v>
      </c>
      <c r="U210" s="15"/>
      <c r="V210" s="15"/>
      <c r="W210" s="15"/>
      <c r="X210" s="15"/>
      <c r="Y210" s="15"/>
      <c r="Z210" s="15"/>
      <c r="AA210" s="15"/>
      <c r="AB210" s="15"/>
      <c r="AC210" s="15"/>
      <c r="AD210" s="15"/>
      <c r="AE210" s="15"/>
      <c r="AR210" s="175" t="s">
        <v>218</v>
      </c>
      <c r="AT210" s="175" t="s">
        <v>136</v>
      </c>
      <c r="AU210" s="175" t="s">
        <v>81</v>
      </c>
      <c r="AY210" s="2" t="s">
        <v>133</v>
      </c>
      <c r="BE210" s="176">
        <f>IF(N210="základní",J210,0)</f>
        <v>0</v>
      </c>
      <c r="BF210" s="176">
        <f>IF(N210="snížená",J210,0)</f>
        <v>0</v>
      </c>
      <c r="BG210" s="176">
        <f>IF(N210="zákl. přenesená",J210,0)</f>
        <v>0</v>
      </c>
      <c r="BH210" s="176">
        <f>IF(N210="sníž. přenesená",J210,0)</f>
        <v>0</v>
      </c>
      <c r="BI210" s="176">
        <f>IF(N210="nulová",J210,0)</f>
        <v>0</v>
      </c>
      <c r="BJ210" s="2" t="s">
        <v>79</v>
      </c>
      <c r="BK210" s="176">
        <f>ROUND(I210*H210,2)</f>
        <v>0</v>
      </c>
      <c r="BL210" s="2" t="s">
        <v>218</v>
      </c>
      <c r="BM210" s="175" t="s">
        <v>390</v>
      </c>
    </row>
    <row r="211" spans="1:65" s="21" customFormat="1" ht="48" x14ac:dyDescent="0.2">
      <c r="A211" s="15"/>
      <c r="B211" s="16"/>
      <c r="C211" s="17"/>
      <c r="D211" s="180" t="s">
        <v>157</v>
      </c>
      <c r="E211" s="17"/>
      <c r="F211" s="189" t="s">
        <v>391</v>
      </c>
      <c r="G211" s="17"/>
      <c r="H211" s="17"/>
      <c r="I211" s="17"/>
      <c r="J211" s="17"/>
      <c r="K211" s="17"/>
      <c r="L211" s="20"/>
      <c r="M211" s="190"/>
      <c r="N211" s="191"/>
      <c r="O211" s="48"/>
      <c r="P211" s="48"/>
      <c r="Q211" s="48"/>
      <c r="R211" s="48"/>
      <c r="S211" s="48"/>
      <c r="T211" s="49"/>
      <c r="U211" s="15"/>
      <c r="V211" s="15"/>
      <c r="W211" s="15"/>
      <c r="X211" s="15"/>
      <c r="Y211" s="15"/>
      <c r="Z211" s="15"/>
      <c r="AA211" s="15"/>
      <c r="AB211" s="15"/>
      <c r="AC211" s="15"/>
      <c r="AD211" s="15"/>
      <c r="AE211" s="15"/>
      <c r="AT211" s="2" t="s">
        <v>157</v>
      </c>
      <c r="AU211" s="2" t="s">
        <v>81</v>
      </c>
    </row>
    <row r="212" spans="1:65" s="177" customFormat="1" x14ac:dyDescent="0.2">
      <c r="B212" s="178"/>
      <c r="C212" s="179"/>
      <c r="D212" s="180" t="s">
        <v>143</v>
      </c>
      <c r="E212" s="181" t="s">
        <v>17</v>
      </c>
      <c r="F212" s="182" t="s">
        <v>392</v>
      </c>
      <c r="G212" s="179"/>
      <c r="H212" s="183">
        <v>110.86</v>
      </c>
      <c r="I212" s="179"/>
      <c r="J212" s="179"/>
      <c r="K212" s="179"/>
      <c r="L212" s="184"/>
      <c r="M212" s="185"/>
      <c r="N212" s="186"/>
      <c r="O212" s="186"/>
      <c r="P212" s="186"/>
      <c r="Q212" s="186"/>
      <c r="R212" s="186"/>
      <c r="S212" s="186"/>
      <c r="T212" s="187"/>
      <c r="AT212" s="188" t="s">
        <v>143</v>
      </c>
      <c r="AU212" s="188" t="s">
        <v>81</v>
      </c>
      <c r="AV212" s="177" t="s">
        <v>81</v>
      </c>
      <c r="AW212" s="177" t="s">
        <v>31</v>
      </c>
      <c r="AX212" s="177" t="s">
        <v>79</v>
      </c>
      <c r="AY212" s="188" t="s">
        <v>133</v>
      </c>
    </row>
    <row r="213" spans="1:65" s="21" customFormat="1" ht="16.5" customHeight="1" x14ac:dyDescent="0.2">
      <c r="A213" s="15"/>
      <c r="B213" s="16"/>
      <c r="C213" s="165" t="s">
        <v>393</v>
      </c>
      <c r="D213" s="165" t="s">
        <v>136</v>
      </c>
      <c r="E213" s="166" t="s">
        <v>394</v>
      </c>
      <c r="F213" s="167" t="s">
        <v>395</v>
      </c>
      <c r="G213" s="168" t="s">
        <v>289</v>
      </c>
      <c r="H213" s="169">
        <v>110.86</v>
      </c>
      <c r="I213" s="170">
        <v>0</v>
      </c>
      <c r="J213" s="170">
        <f>ROUND(I213*H213,2)</f>
        <v>0</v>
      </c>
      <c r="K213" s="167" t="s">
        <v>140</v>
      </c>
      <c r="L213" s="20"/>
      <c r="M213" s="171" t="s">
        <v>17</v>
      </c>
      <c r="N213" s="172" t="s">
        <v>42</v>
      </c>
      <c r="O213" s="173">
        <v>0.105</v>
      </c>
      <c r="P213" s="173">
        <f>O213*H213</f>
        <v>11.6403</v>
      </c>
      <c r="Q213" s="173">
        <v>1.0504E-5</v>
      </c>
      <c r="R213" s="173">
        <f>Q213*H213</f>
        <v>1.16447344E-3</v>
      </c>
      <c r="S213" s="173">
        <v>0</v>
      </c>
      <c r="T213" s="174">
        <f>S213*H213</f>
        <v>0</v>
      </c>
      <c r="U213" s="15"/>
      <c r="V213" s="15"/>
      <c r="W213" s="15"/>
      <c r="X213" s="15"/>
      <c r="Y213" s="15"/>
      <c r="Z213" s="15"/>
      <c r="AA213" s="15"/>
      <c r="AB213" s="15"/>
      <c r="AC213" s="15"/>
      <c r="AD213" s="15"/>
      <c r="AE213" s="15"/>
      <c r="AR213" s="175" t="s">
        <v>218</v>
      </c>
      <c r="AT213" s="175" t="s">
        <v>136</v>
      </c>
      <c r="AU213" s="175" t="s">
        <v>81</v>
      </c>
      <c r="AY213" s="2" t="s">
        <v>133</v>
      </c>
      <c r="BE213" s="176">
        <f>IF(N213="základní",J213,0)</f>
        <v>0</v>
      </c>
      <c r="BF213" s="176">
        <f>IF(N213="snížená",J213,0)</f>
        <v>0</v>
      </c>
      <c r="BG213" s="176">
        <f>IF(N213="zákl. přenesená",J213,0)</f>
        <v>0</v>
      </c>
      <c r="BH213" s="176">
        <f>IF(N213="sníž. přenesená",J213,0)</f>
        <v>0</v>
      </c>
      <c r="BI213" s="176">
        <f>IF(N213="nulová",J213,0)</f>
        <v>0</v>
      </c>
      <c r="BJ213" s="2" t="s">
        <v>79</v>
      </c>
      <c r="BK213" s="176">
        <f>ROUND(I213*H213,2)</f>
        <v>0</v>
      </c>
      <c r="BL213" s="2" t="s">
        <v>218</v>
      </c>
      <c r="BM213" s="175" t="s">
        <v>396</v>
      </c>
    </row>
    <row r="214" spans="1:65" s="21" customFormat="1" ht="48" x14ac:dyDescent="0.2">
      <c r="A214" s="15"/>
      <c r="B214" s="16"/>
      <c r="C214" s="17"/>
      <c r="D214" s="180" t="s">
        <v>157</v>
      </c>
      <c r="E214" s="17"/>
      <c r="F214" s="189" t="s">
        <v>391</v>
      </c>
      <c r="G214" s="17"/>
      <c r="H214" s="17"/>
      <c r="I214" s="17"/>
      <c r="J214" s="17"/>
      <c r="K214" s="17"/>
      <c r="L214" s="20"/>
      <c r="M214" s="190"/>
      <c r="N214" s="191"/>
      <c r="O214" s="48"/>
      <c r="P214" s="48"/>
      <c r="Q214" s="48"/>
      <c r="R214" s="48"/>
      <c r="S214" s="48"/>
      <c r="T214" s="49"/>
      <c r="U214" s="15"/>
      <c r="V214" s="15"/>
      <c r="W214" s="15"/>
      <c r="X214" s="15"/>
      <c r="Y214" s="15"/>
      <c r="Z214" s="15"/>
      <c r="AA214" s="15"/>
      <c r="AB214" s="15"/>
      <c r="AC214" s="15"/>
      <c r="AD214" s="15"/>
      <c r="AE214" s="15"/>
      <c r="AT214" s="2" t="s">
        <v>157</v>
      </c>
      <c r="AU214" s="2" t="s">
        <v>81</v>
      </c>
    </row>
    <row r="215" spans="1:65" s="177" customFormat="1" x14ac:dyDescent="0.2">
      <c r="B215" s="178"/>
      <c r="C215" s="179"/>
      <c r="D215" s="180" t="s">
        <v>143</v>
      </c>
      <c r="E215" s="181" t="s">
        <v>17</v>
      </c>
      <c r="F215" s="182" t="s">
        <v>392</v>
      </c>
      <c r="G215" s="179"/>
      <c r="H215" s="183">
        <v>110.86</v>
      </c>
      <c r="I215" s="179"/>
      <c r="J215" s="179"/>
      <c r="K215" s="179"/>
      <c r="L215" s="184"/>
      <c r="M215" s="185"/>
      <c r="N215" s="186"/>
      <c r="O215" s="186"/>
      <c r="P215" s="186"/>
      <c r="Q215" s="186"/>
      <c r="R215" s="186"/>
      <c r="S215" s="186"/>
      <c r="T215" s="187"/>
      <c r="AT215" s="188" t="s">
        <v>143</v>
      </c>
      <c r="AU215" s="188" t="s">
        <v>81</v>
      </c>
      <c r="AV215" s="177" t="s">
        <v>81</v>
      </c>
      <c r="AW215" s="177" t="s">
        <v>31</v>
      </c>
      <c r="AX215" s="177" t="s">
        <v>79</v>
      </c>
      <c r="AY215" s="188" t="s">
        <v>133</v>
      </c>
    </row>
    <row r="216" spans="1:65" s="21" customFormat="1" ht="16.5" customHeight="1" x14ac:dyDescent="0.2">
      <c r="A216" s="15"/>
      <c r="B216" s="16"/>
      <c r="C216" s="213" t="s">
        <v>397</v>
      </c>
      <c r="D216" s="213" t="s">
        <v>293</v>
      </c>
      <c r="E216" s="214" t="s">
        <v>398</v>
      </c>
      <c r="F216" s="215" t="s">
        <v>399</v>
      </c>
      <c r="G216" s="216" t="s">
        <v>215</v>
      </c>
      <c r="H216" s="217">
        <v>0.78100000000000003</v>
      </c>
      <c r="I216" s="218">
        <v>0</v>
      </c>
      <c r="J216" s="218">
        <f>ROUND(I216*H216,2)</f>
        <v>0</v>
      </c>
      <c r="K216" s="215" t="s">
        <v>140</v>
      </c>
      <c r="L216" s="219"/>
      <c r="M216" s="220" t="s">
        <v>17</v>
      </c>
      <c r="N216" s="221" t="s">
        <v>42</v>
      </c>
      <c r="O216" s="173">
        <v>0</v>
      </c>
      <c r="P216" s="173">
        <f>O216*H216</f>
        <v>0</v>
      </c>
      <c r="Q216" s="173">
        <v>0.55000000000000004</v>
      </c>
      <c r="R216" s="173">
        <f>Q216*H216</f>
        <v>0.42955000000000004</v>
      </c>
      <c r="S216" s="173">
        <v>0</v>
      </c>
      <c r="T216" s="174">
        <f>S216*H216</f>
        <v>0</v>
      </c>
      <c r="U216" s="15"/>
      <c r="V216" s="15"/>
      <c r="W216" s="15"/>
      <c r="X216" s="15"/>
      <c r="Y216" s="15"/>
      <c r="Z216" s="15"/>
      <c r="AA216" s="15"/>
      <c r="AB216" s="15"/>
      <c r="AC216" s="15"/>
      <c r="AD216" s="15"/>
      <c r="AE216" s="15"/>
      <c r="AR216" s="175" t="s">
        <v>296</v>
      </c>
      <c r="AT216" s="175" t="s">
        <v>293</v>
      </c>
      <c r="AU216" s="175" t="s">
        <v>81</v>
      </c>
      <c r="AY216" s="2" t="s">
        <v>133</v>
      </c>
      <c r="BE216" s="176">
        <f>IF(N216="základní",J216,0)</f>
        <v>0</v>
      </c>
      <c r="BF216" s="176">
        <f>IF(N216="snížená",J216,0)</f>
        <v>0</v>
      </c>
      <c r="BG216" s="176">
        <f>IF(N216="zákl. přenesená",J216,0)</f>
        <v>0</v>
      </c>
      <c r="BH216" s="176">
        <f>IF(N216="sníž. přenesená",J216,0)</f>
        <v>0</v>
      </c>
      <c r="BI216" s="176">
        <f>IF(N216="nulová",J216,0)</f>
        <v>0</v>
      </c>
      <c r="BJ216" s="2" t="s">
        <v>79</v>
      </c>
      <c r="BK216" s="176">
        <f>ROUND(I216*H216,2)</f>
        <v>0</v>
      </c>
      <c r="BL216" s="2" t="s">
        <v>218</v>
      </c>
      <c r="BM216" s="175" t="s">
        <v>400</v>
      </c>
    </row>
    <row r="217" spans="1:65" s="177" customFormat="1" x14ac:dyDescent="0.2">
      <c r="B217" s="178"/>
      <c r="C217" s="179"/>
      <c r="D217" s="180" t="s">
        <v>143</v>
      </c>
      <c r="E217" s="181" t="s">
        <v>17</v>
      </c>
      <c r="F217" s="182" t="s">
        <v>401</v>
      </c>
      <c r="G217" s="179"/>
      <c r="H217" s="183">
        <v>0.71</v>
      </c>
      <c r="I217" s="179"/>
      <c r="J217" s="179"/>
      <c r="K217" s="179"/>
      <c r="L217" s="184"/>
      <c r="M217" s="185"/>
      <c r="N217" s="186"/>
      <c r="O217" s="186"/>
      <c r="P217" s="186"/>
      <c r="Q217" s="186"/>
      <c r="R217" s="186"/>
      <c r="S217" s="186"/>
      <c r="T217" s="187"/>
      <c r="AT217" s="188" t="s">
        <v>143</v>
      </c>
      <c r="AU217" s="188" t="s">
        <v>81</v>
      </c>
      <c r="AV217" s="177" t="s">
        <v>81</v>
      </c>
      <c r="AW217" s="177" t="s">
        <v>31</v>
      </c>
      <c r="AX217" s="177" t="s">
        <v>79</v>
      </c>
      <c r="AY217" s="188" t="s">
        <v>133</v>
      </c>
    </row>
    <row r="218" spans="1:65" s="177" customFormat="1" x14ac:dyDescent="0.2">
      <c r="B218" s="178"/>
      <c r="C218" s="179"/>
      <c r="D218" s="180" t="s">
        <v>143</v>
      </c>
      <c r="E218" s="179"/>
      <c r="F218" s="182" t="s">
        <v>402</v>
      </c>
      <c r="G218" s="179"/>
      <c r="H218" s="183">
        <v>0.78100000000000003</v>
      </c>
      <c r="I218" s="179"/>
      <c r="J218" s="179"/>
      <c r="K218" s="179"/>
      <c r="L218" s="184"/>
      <c r="M218" s="185"/>
      <c r="N218" s="186"/>
      <c r="O218" s="186"/>
      <c r="P218" s="186"/>
      <c r="Q218" s="186"/>
      <c r="R218" s="186"/>
      <c r="S218" s="186"/>
      <c r="T218" s="187"/>
      <c r="AT218" s="188" t="s">
        <v>143</v>
      </c>
      <c r="AU218" s="188" t="s">
        <v>81</v>
      </c>
      <c r="AV218" s="177" t="s">
        <v>81</v>
      </c>
      <c r="AW218" s="177" t="s">
        <v>4</v>
      </c>
      <c r="AX218" s="177" t="s">
        <v>79</v>
      </c>
      <c r="AY218" s="188" t="s">
        <v>133</v>
      </c>
    </row>
    <row r="219" spans="1:65" s="21" customFormat="1" ht="16.5" customHeight="1" x14ac:dyDescent="0.2">
      <c r="A219" s="15"/>
      <c r="B219" s="16"/>
      <c r="C219" s="165" t="s">
        <v>403</v>
      </c>
      <c r="D219" s="165" t="s">
        <v>136</v>
      </c>
      <c r="E219" s="166" t="s">
        <v>404</v>
      </c>
      <c r="F219" s="167" t="s">
        <v>405</v>
      </c>
      <c r="G219" s="168" t="s">
        <v>139</v>
      </c>
      <c r="H219" s="169">
        <v>55.43</v>
      </c>
      <c r="I219" s="170">
        <v>0</v>
      </c>
      <c r="J219" s="170">
        <f>ROUND(I219*H219,2)</f>
        <v>0</v>
      </c>
      <c r="K219" s="167" t="s">
        <v>140</v>
      </c>
      <c r="L219" s="20"/>
      <c r="M219" s="171" t="s">
        <v>17</v>
      </c>
      <c r="N219" s="172" t="s">
        <v>42</v>
      </c>
      <c r="O219" s="173">
        <v>0.19500000000000001</v>
      </c>
      <c r="P219" s="173">
        <f>O219*H219</f>
        <v>10.80885</v>
      </c>
      <c r="Q219" s="173">
        <v>0</v>
      </c>
      <c r="R219" s="173">
        <f>Q219*H219</f>
        <v>0</v>
      </c>
      <c r="S219" s="173">
        <v>1.7999999999999999E-2</v>
      </c>
      <c r="T219" s="174">
        <f>S219*H219</f>
        <v>0.99773999999999996</v>
      </c>
      <c r="U219" s="15"/>
      <c r="V219" s="15"/>
      <c r="W219" s="15"/>
      <c r="X219" s="15"/>
      <c r="Y219" s="15"/>
      <c r="Z219" s="15"/>
      <c r="AA219" s="15"/>
      <c r="AB219" s="15"/>
      <c r="AC219" s="15"/>
      <c r="AD219" s="15"/>
      <c r="AE219" s="15"/>
      <c r="AR219" s="175" t="s">
        <v>218</v>
      </c>
      <c r="AT219" s="175" t="s">
        <v>136</v>
      </c>
      <c r="AU219" s="175" t="s">
        <v>81</v>
      </c>
      <c r="AY219" s="2" t="s">
        <v>133</v>
      </c>
      <c r="BE219" s="176">
        <f>IF(N219="základní",J219,0)</f>
        <v>0</v>
      </c>
      <c r="BF219" s="176">
        <f>IF(N219="snížená",J219,0)</f>
        <v>0</v>
      </c>
      <c r="BG219" s="176">
        <f>IF(N219="zákl. přenesená",J219,0)</f>
        <v>0</v>
      </c>
      <c r="BH219" s="176">
        <f>IF(N219="sníž. přenesená",J219,0)</f>
        <v>0</v>
      </c>
      <c r="BI219" s="176">
        <f>IF(N219="nulová",J219,0)</f>
        <v>0</v>
      </c>
      <c r="BJ219" s="2" t="s">
        <v>79</v>
      </c>
      <c r="BK219" s="176">
        <f>ROUND(I219*H219,2)</f>
        <v>0</v>
      </c>
      <c r="BL219" s="2" t="s">
        <v>218</v>
      </c>
      <c r="BM219" s="175" t="s">
        <v>406</v>
      </c>
    </row>
    <row r="220" spans="1:65" s="21" customFormat="1" ht="16.5" customHeight="1" x14ac:dyDescent="0.2">
      <c r="A220" s="15"/>
      <c r="B220" s="16"/>
      <c r="C220" s="165" t="s">
        <v>407</v>
      </c>
      <c r="D220" s="165" t="s">
        <v>136</v>
      </c>
      <c r="E220" s="166" t="s">
        <v>408</v>
      </c>
      <c r="F220" s="167" t="s">
        <v>409</v>
      </c>
      <c r="G220" s="168" t="s">
        <v>139</v>
      </c>
      <c r="H220" s="169">
        <v>55.43</v>
      </c>
      <c r="I220" s="170">
        <v>0</v>
      </c>
      <c r="J220" s="170">
        <f>ROUND(I220*H220,2)</f>
        <v>0</v>
      </c>
      <c r="K220" s="167" t="s">
        <v>140</v>
      </c>
      <c r="L220" s="20"/>
      <c r="M220" s="171" t="s">
        <v>17</v>
      </c>
      <c r="N220" s="172" t="s">
        <v>42</v>
      </c>
      <c r="O220" s="173">
        <v>0</v>
      </c>
      <c r="P220" s="173">
        <f>O220*H220</f>
        <v>0</v>
      </c>
      <c r="Q220" s="173">
        <v>1.9699999999999999E-4</v>
      </c>
      <c r="R220" s="173">
        <f>Q220*H220</f>
        <v>1.0919709999999999E-2</v>
      </c>
      <c r="S220" s="173">
        <v>0</v>
      </c>
      <c r="T220" s="174">
        <f>S220*H220</f>
        <v>0</v>
      </c>
      <c r="U220" s="15"/>
      <c r="V220" s="15"/>
      <c r="W220" s="15"/>
      <c r="X220" s="15"/>
      <c r="Y220" s="15"/>
      <c r="Z220" s="15"/>
      <c r="AA220" s="15"/>
      <c r="AB220" s="15"/>
      <c r="AC220" s="15"/>
      <c r="AD220" s="15"/>
      <c r="AE220" s="15"/>
      <c r="AR220" s="175" t="s">
        <v>218</v>
      </c>
      <c r="AT220" s="175" t="s">
        <v>136</v>
      </c>
      <c r="AU220" s="175" t="s">
        <v>81</v>
      </c>
      <c r="AY220" s="2" t="s">
        <v>133</v>
      </c>
      <c r="BE220" s="176">
        <f>IF(N220="základní",J220,0)</f>
        <v>0</v>
      </c>
      <c r="BF220" s="176">
        <f>IF(N220="snížená",J220,0)</f>
        <v>0</v>
      </c>
      <c r="BG220" s="176">
        <f>IF(N220="zákl. přenesená",J220,0)</f>
        <v>0</v>
      </c>
      <c r="BH220" s="176">
        <f>IF(N220="sníž. přenesená",J220,0)</f>
        <v>0</v>
      </c>
      <c r="BI220" s="176">
        <f>IF(N220="nulová",J220,0)</f>
        <v>0</v>
      </c>
      <c r="BJ220" s="2" t="s">
        <v>79</v>
      </c>
      <c r="BK220" s="176">
        <f>ROUND(I220*H220,2)</f>
        <v>0</v>
      </c>
      <c r="BL220" s="2" t="s">
        <v>218</v>
      </c>
      <c r="BM220" s="175" t="s">
        <v>410</v>
      </c>
    </row>
    <row r="221" spans="1:65" s="21" customFormat="1" ht="57.6" x14ac:dyDescent="0.2">
      <c r="A221" s="15"/>
      <c r="B221" s="16"/>
      <c r="C221" s="17"/>
      <c r="D221" s="180" t="s">
        <v>157</v>
      </c>
      <c r="E221" s="17"/>
      <c r="F221" s="189" t="s">
        <v>411</v>
      </c>
      <c r="G221" s="17"/>
      <c r="H221" s="17"/>
      <c r="I221" s="17"/>
      <c r="J221" s="17"/>
      <c r="K221" s="17"/>
      <c r="L221" s="20"/>
      <c r="M221" s="190"/>
      <c r="N221" s="191"/>
      <c r="O221" s="48"/>
      <c r="P221" s="48"/>
      <c r="Q221" s="48"/>
      <c r="R221" s="48"/>
      <c r="S221" s="48"/>
      <c r="T221" s="49"/>
      <c r="U221" s="15"/>
      <c r="V221" s="15"/>
      <c r="W221" s="15"/>
      <c r="X221" s="15"/>
      <c r="Y221" s="15"/>
      <c r="Z221" s="15"/>
      <c r="AA221" s="15"/>
      <c r="AB221" s="15"/>
      <c r="AC221" s="15"/>
      <c r="AD221" s="15"/>
      <c r="AE221" s="15"/>
      <c r="AT221" s="2" t="s">
        <v>157</v>
      </c>
      <c r="AU221" s="2" t="s">
        <v>81</v>
      </c>
    </row>
    <row r="222" spans="1:65" s="21" customFormat="1" ht="21.75" customHeight="1" x14ac:dyDescent="0.2">
      <c r="A222" s="15"/>
      <c r="B222" s="16"/>
      <c r="C222" s="165" t="s">
        <v>412</v>
      </c>
      <c r="D222" s="165" t="s">
        <v>136</v>
      </c>
      <c r="E222" s="166" t="s">
        <v>413</v>
      </c>
      <c r="F222" s="167" t="s">
        <v>414</v>
      </c>
      <c r="G222" s="168" t="s">
        <v>252</v>
      </c>
      <c r="H222" s="169">
        <v>1.6950000000000001</v>
      </c>
      <c r="I222" s="170">
        <v>0</v>
      </c>
      <c r="J222" s="170">
        <f>ROUND(I222*H222,2)</f>
        <v>0</v>
      </c>
      <c r="K222" s="167" t="s">
        <v>140</v>
      </c>
      <c r="L222" s="20"/>
      <c r="M222" s="171" t="s">
        <v>17</v>
      </c>
      <c r="N222" s="172" t="s">
        <v>42</v>
      </c>
      <c r="O222" s="173">
        <v>4.2069999999999999</v>
      </c>
      <c r="P222" s="173">
        <f>O222*H222</f>
        <v>7.130865</v>
      </c>
      <c r="Q222" s="173">
        <v>0</v>
      </c>
      <c r="R222" s="173">
        <f>Q222*H222</f>
        <v>0</v>
      </c>
      <c r="S222" s="173">
        <v>0</v>
      </c>
      <c r="T222" s="174">
        <f>S222*H222</f>
        <v>0</v>
      </c>
      <c r="U222" s="15"/>
      <c r="V222" s="15"/>
      <c r="W222" s="15"/>
      <c r="X222" s="15"/>
      <c r="Y222" s="15"/>
      <c r="Z222" s="15"/>
      <c r="AA222" s="15"/>
      <c r="AB222" s="15"/>
      <c r="AC222" s="15"/>
      <c r="AD222" s="15"/>
      <c r="AE222" s="15"/>
      <c r="AR222" s="175" t="s">
        <v>218</v>
      </c>
      <c r="AT222" s="175" t="s">
        <v>136</v>
      </c>
      <c r="AU222" s="175" t="s">
        <v>81</v>
      </c>
      <c r="AY222" s="2" t="s">
        <v>133</v>
      </c>
      <c r="BE222" s="176">
        <f>IF(N222="základní",J222,0)</f>
        <v>0</v>
      </c>
      <c r="BF222" s="176">
        <f>IF(N222="snížená",J222,0)</f>
        <v>0</v>
      </c>
      <c r="BG222" s="176">
        <f>IF(N222="zákl. přenesená",J222,0)</f>
        <v>0</v>
      </c>
      <c r="BH222" s="176">
        <f>IF(N222="sníž. přenesená",J222,0)</f>
        <v>0</v>
      </c>
      <c r="BI222" s="176">
        <f>IF(N222="nulová",J222,0)</f>
        <v>0</v>
      </c>
      <c r="BJ222" s="2" t="s">
        <v>79</v>
      </c>
      <c r="BK222" s="176">
        <f>ROUND(I222*H222,2)</f>
        <v>0</v>
      </c>
      <c r="BL222" s="2" t="s">
        <v>218</v>
      </c>
      <c r="BM222" s="175" t="s">
        <v>415</v>
      </c>
    </row>
    <row r="223" spans="1:65" s="21" customFormat="1" ht="86.4" x14ac:dyDescent="0.2">
      <c r="A223" s="15"/>
      <c r="B223" s="16"/>
      <c r="C223" s="17"/>
      <c r="D223" s="180" t="s">
        <v>157</v>
      </c>
      <c r="E223" s="17"/>
      <c r="F223" s="189" t="s">
        <v>416</v>
      </c>
      <c r="G223" s="17"/>
      <c r="H223" s="17"/>
      <c r="I223" s="17"/>
      <c r="J223" s="17"/>
      <c r="K223" s="17"/>
      <c r="L223" s="20"/>
      <c r="M223" s="190"/>
      <c r="N223" s="191"/>
      <c r="O223" s="48"/>
      <c r="P223" s="48"/>
      <c r="Q223" s="48"/>
      <c r="R223" s="48"/>
      <c r="S223" s="48"/>
      <c r="T223" s="49"/>
      <c r="U223" s="15"/>
      <c r="V223" s="15"/>
      <c r="W223" s="15"/>
      <c r="X223" s="15"/>
      <c r="Y223" s="15"/>
      <c r="Z223" s="15"/>
      <c r="AA223" s="15"/>
      <c r="AB223" s="15"/>
      <c r="AC223" s="15"/>
      <c r="AD223" s="15"/>
      <c r="AE223" s="15"/>
      <c r="AT223" s="2" t="s">
        <v>157</v>
      </c>
      <c r="AU223" s="2" t="s">
        <v>81</v>
      </c>
    </row>
    <row r="224" spans="1:65" s="149" customFormat="1" ht="22.95" customHeight="1" x14ac:dyDescent="0.25">
      <c r="B224" s="150"/>
      <c r="C224" s="151"/>
      <c r="D224" s="152" t="s">
        <v>70</v>
      </c>
      <c r="E224" s="163" t="s">
        <v>417</v>
      </c>
      <c r="F224" s="163" t="s">
        <v>418</v>
      </c>
      <c r="G224" s="151"/>
      <c r="H224" s="151"/>
      <c r="I224" s="151"/>
      <c r="J224" s="164">
        <f>BK224</f>
        <v>0</v>
      </c>
      <c r="K224" s="151"/>
      <c r="L224" s="155"/>
      <c r="M224" s="156"/>
      <c r="N224" s="157"/>
      <c r="O224" s="157"/>
      <c r="P224" s="158">
        <f>SUM(P225:P253)</f>
        <v>29.064955000000001</v>
      </c>
      <c r="Q224" s="157"/>
      <c r="R224" s="158">
        <f>SUM(R225:R253)</f>
        <v>0.60560546000000004</v>
      </c>
      <c r="S224" s="157"/>
      <c r="T224" s="159">
        <f>SUM(T225:T253)</f>
        <v>7.1599999999999997E-2</v>
      </c>
      <c r="AR224" s="160" t="s">
        <v>81</v>
      </c>
      <c r="AT224" s="161" t="s">
        <v>70</v>
      </c>
      <c r="AU224" s="161" t="s">
        <v>79</v>
      </c>
      <c r="AY224" s="160" t="s">
        <v>133</v>
      </c>
      <c r="BK224" s="162">
        <f>SUM(BK225:BK253)</f>
        <v>0</v>
      </c>
    </row>
    <row r="225" spans="1:65" s="21" customFormat="1" ht="16.5" customHeight="1" x14ac:dyDescent="0.2">
      <c r="A225" s="15"/>
      <c r="B225" s="16"/>
      <c r="C225" s="165" t="s">
        <v>419</v>
      </c>
      <c r="D225" s="165" t="s">
        <v>136</v>
      </c>
      <c r="E225" s="166" t="s">
        <v>420</v>
      </c>
      <c r="F225" s="167" t="s">
        <v>421</v>
      </c>
      <c r="G225" s="168" t="s">
        <v>152</v>
      </c>
      <c r="H225" s="169">
        <v>4</v>
      </c>
      <c r="I225" s="170">
        <v>0</v>
      </c>
      <c r="J225" s="170">
        <f>ROUND(I225*H225,2)</f>
        <v>0</v>
      </c>
      <c r="K225" s="167" t="s">
        <v>140</v>
      </c>
      <c r="L225" s="20"/>
      <c r="M225" s="171" t="s">
        <v>17</v>
      </c>
      <c r="N225" s="172" t="s">
        <v>42</v>
      </c>
      <c r="O225" s="173">
        <v>0.12</v>
      </c>
      <c r="P225" s="173">
        <f>O225*H225</f>
        <v>0.48</v>
      </c>
      <c r="Q225" s="173">
        <v>0</v>
      </c>
      <c r="R225" s="173">
        <f>Q225*H225</f>
        <v>0</v>
      </c>
      <c r="S225" s="173">
        <v>5.0000000000000001E-3</v>
      </c>
      <c r="T225" s="174">
        <f>S225*H225</f>
        <v>0.02</v>
      </c>
      <c r="U225" s="15"/>
      <c r="V225" s="15"/>
      <c r="W225" s="15"/>
      <c r="X225" s="15"/>
      <c r="Y225" s="15"/>
      <c r="Z225" s="15"/>
      <c r="AA225" s="15"/>
      <c r="AB225" s="15"/>
      <c r="AC225" s="15"/>
      <c r="AD225" s="15"/>
      <c r="AE225" s="15"/>
      <c r="AR225" s="175" t="s">
        <v>218</v>
      </c>
      <c r="AT225" s="175" t="s">
        <v>136</v>
      </c>
      <c r="AU225" s="175" t="s">
        <v>81</v>
      </c>
      <c r="AY225" s="2" t="s">
        <v>133</v>
      </c>
      <c r="BE225" s="176">
        <f>IF(N225="základní",J225,0)</f>
        <v>0</v>
      </c>
      <c r="BF225" s="176">
        <f>IF(N225="snížená",J225,0)</f>
        <v>0</v>
      </c>
      <c r="BG225" s="176">
        <f>IF(N225="zákl. přenesená",J225,0)</f>
        <v>0</v>
      </c>
      <c r="BH225" s="176">
        <f>IF(N225="sníž. přenesená",J225,0)</f>
        <v>0</v>
      </c>
      <c r="BI225" s="176">
        <f>IF(N225="nulová",J225,0)</f>
        <v>0</v>
      </c>
      <c r="BJ225" s="2" t="s">
        <v>79</v>
      </c>
      <c r="BK225" s="176">
        <f>ROUND(I225*H225,2)</f>
        <v>0</v>
      </c>
      <c r="BL225" s="2" t="s">
        <v>218</v>
      </c>
      <c r="BM225" s="175" t="s">
        <v>422</v>
      </c>
    </row>
    <row r="226" spans="1:65" s="21" customFormat="1" ht="16.5" customHeight="1" x14ac:dyDescent="0.2">
      <c r="A226" s="15"/>
      <c r="B226" s="16"/>
      <c r="C226" s="165" t="s">
        <v>423</v>
      </c>
      <c r="D226" s="165" t="s">
        <v>136</v>
      </c>
      <c r="E226" s="166" t="s">
        <v>424</v>
      </c>
      <c r="F226" s="167" t="s">
        <v>425</v>
      </c>
      <c r="G226" s="168" t="s">
        <v>139</v>
      </c>
      <c r="H226" s="169">
        <v>14.305</v>
      </c>
      <c r="I226" s="170">
        <v>0</v>
      </c>
      <c r="J226" s="170">
        <f>ROUND(I226*H226,2)</f>
        <v>0</v>
      </c>
      <c r="K226" s="167" t="s">
        <v>140</v>
      </c>
      <c r="L226" s="20"/>
      <c r="M226" s="171" t="s">
        <v>17</v>
      </c>
      <c r="N226" s="172" t="s">
        <v>42</v>
      </c>
      <c r="O226" s="173">
        <v>1.585</v>
      </c>
      <c r="P226" s="173">
        <f>O226*H226</f>
        <v>22.673424999999998</v>
      </c>
      <c r="Q226" s="173">
        <v>2.5999999999999998E-4</v>
      </c>
      <c r="R226" s="173">
        <f>Q226*H226</f>
        <v>3.7192999999999996E-3</v>
      </c>
      <c r="S226" s="173">
        <v>0</v>
      </c>
      <c r="T226" s="174">
        <f>S226*H226</f>
        <v>0</v>
      </c>
      <c r="U226" s="15"/>
      <c r="V226" s="15"/>
      <c r="W226" s="15"/>
      <c r="X226" s="15"/>
      <c r="Y226" s="15"/>
      <c r="Z226" s="15"/>
      <c r="AA226" s="15"/>
      <c r="AB226" s="15"/>
      <c r="AC226" s="15"/>
      <c r="AD226" s="15"/>
      <c r="AE226" s="15"/>
      <c r="AR226" s="175" t="s">
        <v>218</v>
      </c>
      <c r="AT226" s="175" t="s">
        <v>136</v>
      </c>
      <c r="AU226" s="175" t="s">
        <v>81</v>
      </c>
      <c r="AY226" s="2" t="s">
        <v>133</v>
      </c>
      <c r="BE226" s="176">
        <f>IF(N226="základní",J226,0)</f>
        <v>0</v>
      </c>
      <c r="BF226" s="176">
        <f>IF(N226="snížená",J226,0)</f>
        <v>0</v>
      </c>
      <c r="BG226" s="176">
        <f>IF(N226="zákl. přenesená",J226,0)</f>
        <v>0</v>
      </c>
      <c r="BH226" s="176">
        <f>IF(N226="sníž. přenesená",J226,0)</f>
        <v>0</v>
      </c>
      <c r="BI226" s="176">
        <f>IF(N226="nulová",J226,0)</f>
        <v>0</v>
      </c>
      <c r="BJ226" s="2" t="s">
        <v>79</v>
      </c>
      <c r="BK226" s="176">
        <f>ROUND(I226*H226,2)</f>
        <v>0</v>
      </c>
      <c r="BL226" s="2" t="s">
        <v>218</v>
      </c>
      <c r="BM226" s="175" t="s">
        <v>426</v>
      </c>
    </row>
    <row r="227" spans="1:65" s="21" customFormat="1" ht="76.8" x14ac:dyDescent="0.2">
      <c r="A227" s="15"/>
      <c r="B227" s="16"/>
      <c r="C227" s="17"/>
      <c r="D227" s="180" t="s">
        <v>157</v>
      </c>
      <c r="E227" s="17"/>
      <c r="F227" s="189" t="s">
        <v>427</v>
      </c>
      <c r="G227" s="17"/>
      <c r="H227" s="17"/>
      <c r="I227" s="17"/>
      <c r="J227" s="17"/>
      <c r="K227" s="17"/>
      <c r="L227" s="20"/>
      <c r="M227" s="190"/>
      <c r="N227" s="191"/>
      <c r="O227" s="48"/>
      <c r="P227" s="48"/>
      <c r="Q227" s="48"/>
      <c r="R227" s="48"/>
      <c r="S227" s="48"/>
      <c r="T227" s="49"/>
      <c r="U227" s="15"/>
      <c r="V227" s="15"/>
      <c r="W227" s="15"/>
      <c r="X227" s="15"/>
      <c r="Y227" s="15"/>
      <c r="Z227" s="15"/>
      <c r="AA227" s="15"/>
      <c r="AB227" s="15"/>
      <c r="AC227" s="15"/>
      <c r="AD227" s="15"/>
      <c r="AE227" s="15"/>
      <c r="AT227" s="2" t="s">
        <v>157</v>
      </c>
      <c r="AU227" s="2" t="s">
        <v>81</v>
      </c>
    </row>
    <row r="228" spans="1:65" s="177" customFormat="1" x14ac:dyDescent="0.2">
      <c r="B228" s="178"/>
      <c r="C228" s="179"/>
      <c r="D228" s="180" t="s">
        <v>143</v>
      </c>
      <c r="E228" s="181" t="s">
        <v>17</v>
      </c>
      <c r="F228" s="182" t="s">
        <v>428</v>
      </c>
      <c r="G228" s="179"/>
      <c r="H228" s="183">
        <v>3.5750000000000002</v>
      </c>
      <c r="I228" s="179"/>
      <c r="J228" s="179"/>
      <c r="K228" s="179"/>
      <c r="L228" s="184"/>
      <c r="M228" s="185"/>
      <c r="N228" s="186"/>
      <c r="O228" s="186"/>
      <c r="P228" s="186"/>
      <c r="Q228" s="186"/>
      <c r="R228" s="186"/>
      <c r="S228" s="186"/>
      <c r="T228" s="187"/>
      <c r="AT228" s="188" t="s">
        <v>143</v>
      </c>
      <c r="AU228" s="188" t="s">
        <v>81</v>
      </c>
      <c r="AV228" s="177" t="s">
        <v>81</v>
      </c>
      <c r="AW228" s="177" t="s">
        <v>31</v>
      </c>
      <c r="AX228" s="177" t="s">
        <v>71</v>
      </c>
      <c r="AY228" s="188" t="s">
        <v>133</v>
      </c>
    </row>
    <row r="229" spans="1:65" s="177" customFormat="1" x14ac:dyDescent="0.2">
      <c r="B229" s="178"/>
      <c r="C229" s="179"/>
      <c r="D229" s="180" t="s">
        <v>143</v>
      </c>
      <c r="E229" s="181" t="s">
        <v>17</v>
      </c>
      <c r="F229" s="182" t="s">
        <v>429</v>
      </c>
      <c r="G229" s="179"/>
      <c r="H229" s="183">
        <v>3.5649999999999999</v>
      </c>
      <c r="I229" s="179"/>
      <c r="J229" s="179"/>
      <c r="K229" s="179"/>
      <c r="L229" s="184"/>
      <c r="M229" s="185"/>
      <c r="N229" s="186"/>
      <c r="O229" s="186"/>
      <c r="P229" s="186"/>
      <c r="Q229" s="186"/>
      <c r="R229" s="186"/>
      <c r="S229" s="186"/>
      <c r="T229" s="187"/>
      <c r="AT229" s="188" t="s">
        <v>143</v>
      </c>
      <c r="AU229" s="188" t="s">
        <v>81</v>
      </c>
      <c r="AV229" s="177" t="s">
        <v>81</v>
      </c>
      <c r="AW229" s="177" t="s">
        <v>31</v>
      </c>
      <c r="AX229" s="177" t="s">
        <v>71</v>
      </c>
      <c r="AY229" s="188" t="s">
        <v>133</v>
      </c>
    </row>
    <row r="230" spans="1:65" s="177" customFormat="1" x14ac:dyDescent="0.2">
      <c r="B230" s="178"/>
      <c r="C230" s="179"/>
      <c r="D230" s="180" t="s">
        <v>143</v>
      </c>
      <c r="E230" s="181" t="s">
        <v>17</v>
      </c>
      <c r="F230" s="182" t="s">
        <v>430</v>
      </c>
      <c r="G230" s="179"/>
      <c r="H230" s="183">
        <v>3.59</v>
      </c>
      <c r="I230" s="179"/>
      <c r="J230" s="179"/>
      <c r="K230" s="179"/>
      <c r="L230" s="184"/>
      <c r="M230" s="185"/>
      <c r="N230" s="186"/>
      <c r="O230" s="186"/>
      <c r="P230" s="186"/>
      <c r="Q230" s="186"/>
      <c r="R230" s="186"/>
      <c r="S230" s="186"/>
      <c r="T230" s="187"/>
      <c r="AT230" s="188" t="s">
        <v>143</v>
      </c>
      <c r="AU230" s="188" t="s">
        <v>81</v>
      </c>
      <c r="AV230" s="177" t="s">
        <v>81</v>
      </c>
      <c r="AW230" s="177" t="s">
        <v>31</v>
      </c>
      <c r="AX230" s="177" t="s">
        <v>71</v>
      </c>
      <c r="AY230" s="188" t="s">
        <v>133</v>
      </c>
    </row>
    <row r="231" spans="1:65" s="177" customFormat="1" x14ac:dyDescent="0.2">
      <c r="B231" s="178"/>
      <c r="C231" s="179"/>
      <c r="D231" s="180" t="s">
        <v>143</v>
      </c>
      <c r="E231" s="181" t="s">
        <v>17</v>
      </c>
      <c r="F231" s="182" t="s">
        <v>428</v>
      </c>
      <c r="G231" s="179"/>
      <c r="H231" s="183">
        <v>3.5750000000000002</v>
      </c>
      <c r="I231" s="179"/>
      <c r="J231" s="179"/>
      <c r="K231" s="179"/>
      <c r="L231" s="184"/>
      <c r="M231" s="185"/>
      <c r="N231" s="186"/>
      <c r="O231" s="186"/>
      <c r="P231" s="186"/>
      <c r="Q231" s="186"/>
      <c r="R231" s="186"/>
      <c r="S231" s="186"/>
      <c r="T231" s="187"/>
      <c r="AT231" s="188" t="s">
        <v>143</v>
      </c>
      <c r="AU231" s="188" t="s">
        <v>81</v>
      </c>
      <c r="AV231" s="177" t="s">
        <v>81</v>
      </c>
      <c r="AW231" s="177" t="s">
        <v>31</v>
      </c>
      <c r="AX231" s="177" t="s">
        <v>71</v>
      </c>
      <c r="AY231" s="188" t="s">
        <v>133</v>
      </c>
    </row>
    <row r="232" spans="1:65" s="192" customFormat="1" x14ac:dyDescent="0.2">
      <c r="B232" s="193"/>
      <c r="C232" s="194"/>
      <c r="D232" s="180" t="s">
        <v>143</v>
      </c>
      <c r="E232" s="195" t="s">
        <v>17</v>
      </c>
      <c r="F232" s="196" t="s">
        <v>189</v>
      </c>
      <c r="G232" s="194"/>
      <c r="H232" s="197">
        <v>14.305</v>
      </c>
      <c r="I232" s="194"/>
      <c r="J232" s="194"/>
      <c r="K232" s="194"/>
      <c r="L232" s="198"/>
      <c r="M232" s="199"/>
      <c r="N232" s="200"/>
      <c r="O232" s="200"/>
      <c r="P232" s="200"/>
      <c r="Q232" s="200"/>
      <c r="R232" s="200"/>
      <c r="S232" s="200"/>
      <c r="T232" s="201"/>
      <c r="AT232" s="202" t="s">
        <v>143</v>
      </c>
      <c r="AU232" s="202" t="s">
        <v>81</v>
      </c>
      <c r="AV232" s="192" t="s">
        <v>141</v>
      </c>
      <c r="AW232" s="192" t="s">
        <v>31</v>
      </c>
      <c r="AX232" s="192" t="s">
        <v>79</v>
      </c>
      <c r="AY232" s="202" t="s">
        <v>133</v>
      </c>
    </row>
    <row r="233" spans="1:65" s="21" customFormat="1" ht="16.5" customHeight="1" x14ac:dyDescent="0.2">
      <c r="A233" s="15"/>
      <c r="B233" s="16"/>
      <c r="C233" s="213" t="s">
        <v>431</v>
      </c>
      <c r="D233" s="213" t="s">
        <v>293</v>
      </c>
      <c r="E233" s="214" t="s">
        <v>432</v>
      </c>
      <c r="F233" s="215" t="s">
        <v>433</v>
      </c>
      <c r="G233" s="216" t="s">
        <v>139</v>
      </c>
      <c r="H233" s="217">
        <v>15.736000000000001</v>
      </c>
      <c r="I233" s="218">
        <v>0</v>
      </c>
      <c r="J233" s="218">
        <f>ROUND(I233*H233,2)</f>
        <v>0</v>
      </c>
      <c r="K233" s="215" t="s">
        <v>140</v>
      </c>
      <c r="L233" s="219"/>
      <c r="M233" s="220" t="s">
        <v>17</v>
      </c>
      <c r="N233" s="221" t="s">
        <v>42</v>
      </c>
      <c r="O233" s="173">
        <v>0</v>
      </c>
      <c r="P233" s="173">
        <f>O233*H233</f>
        <v>0</v>
      </c>
      <c r="Q233" s="173">
        <v>3.6110000000000003E-2</v>
      </c>
      <c r="R233" s="173">
        <f>Q233*H233</f>
        <v>0.56822696000000006</v>
      </c>
      <c r="S233" s="173">
        <v>0</v>
      </c>
      <c r="T233" s="174">
        <f>S233*H233</f>
        <v>0</v>
      </c>
      <c r="U233" s="15"/>
      <c r="V233" s="15"/>
      <c r="W233" s="15"/>
      <c r="X233" s="15"/>
      <c r="Y233" s="15"/>
      <c r="Z233" s="15"/>
      <c r="AA233" s="15"/>
      <c r="AB233" s="15"/>
      <c r="AC233" s="15"/>
      <c r="AD233" s="15"/>
      <c r="AE233" s="15"/>
      <c r="AR233" s="175" t="s">
        <v>296</v>
      </c>
      <c r="AT233" s="175" t="s">
        <v>293</v>
      </c>
      <c r="AU233" s="175" t="s">
        <v>81</v>
      </c>
      <c r="AY233" s="2" t="s">
        <v>133</v>
      </c>
      <c r="BE233" s="176">
        <f>IF(N233="základní",J233,0)</f>
        <v>0</v>
      </c>
      <c r="BF233" s="176">
        <f>IF(N233="snížená",J233,0)</f>
        <v>0</v>
      </c>
      <c r="BG233" s="176">
        <f>IF(N233="zákl. přenesená",J233,0)</f>
        <v>0</v>
      </c>
      <c r="BH233" s="176">
        <f>IF(N233="sníž. přenesená",J233,0)</f>
        <v>0</v>
      </c>
      <c r="BI233" s="176">
        <f>IF(N233="nulová",J233,0)</f>
        <v>0</v>
      </c>
      <c r="BJ233" s="2" t="s">
        <v>79</v>
      </c>
      <c r="BK233" s="176">
        <f>ROUND(I233*H233,2)</f>
        <v>0</v>
      </c>
      <c r="BL233" s="2" t="s">
        <v>218</v>
      </c>
      <c r="BM233" s="175" t="s">
        <v>434</v>
      </c>
    </row>
    <row r="234" spans="1:65" s="177" customFormat="1" x14ac:dyDescent="0.2">
      <c r="B234" s="178"/>
      <c r="C234" s="179"/>
      <c r="D234" s="180" t="s">
        <v>143</v>
      </c>
      <c r="E234" s="179"/>
      <c r="F234" s="182" t="s">
        <v>435</v>
      </c>
      <c r="G234" s="179"/>
      <c r="H234" s="183">
        <v>15.736000000000001</v>
      </c>
      <c r="I234" s="179"/>
      <c r="J234" s="179"/>
      <c r="K234" s="179"/>
      <c r="L234" s="184"/>
      <c r="M234" s="185"/>
      <c r="N234" s="186"/>
      <c r="O234" s="186"/>
      <c r="P234" s="186"/>
      <c r="Q234" s="186"/>
      <c r="R234" s="186"/>
      <c r="S234" s="186"/>
      <c r="T234" s="187"/>
      <c r="AT234" s="188" t="s">
        <v>143</v>
      </c>
      <c r="AU234" s="188" t="s">
        <v>81</v>
      </c>
      <c r="AV234" s="177" t="s">
        <v>81</v>
      </c>
      <c r="AW234" s="177" t="s">
        <v>4</v>
      </c>
      <c r="AX234" s="177" t="s">
        <v>79</v>
      </c>
      <c r="AY234" s="188" t="s">
        <v>133</v>
      </c>
    </row>
    <row r="235" spans="1:65" s="21" customFormat="1" ht="21.75" customHeight="1" x14ac:dyDescent="0.2">
      <c r="A235" s="15"/>
      <c r="B235" s="16"/>
      <c r="C235" s="165" t="s">
        <v>436</v>
      </c>
      <c r="D235" s="165" t="s">
        <v>136</v>
      </c>
      <c r="E235" s="166" t="s">
        <v>437</v>
      </c>
      <c r="F235" s="167" t="s">
        <v>438</v>
      </c>
      <c r="G235" s="168" t="s">
        <v>152</v>
      </c>
      <c r="H235" s="169">
        <v>1</v>
      </c>
      <c r="I235" s="170">
        <v>0</v>
      </c>
      <c r="J235" s="170">
        <f>ROUND(I235*H235,2)</f>
        <v>0</v>
      </c>
      <c r="K235" s="167" t="s">
        <v>140</v>
      </c>
      <c r="L235" s="20"/>
      <c r="M235" s="171" t="s">
        <v>17</v>
      </c>
      <c r="N235" s="172" t="s">
        <v>42</v>
      </c>
      <c r="O235" s="173">
        <v>1.825</v>
      </c>
      <c r="P235" s="173">
        <f>O235*H235</f>
        <v>1.825</v>
      </c>
      <c r="Q235" s="173">
        <v>0</v>
      </c>
      <c r="R235" s="173">
        <f>Q235*H235</f>
        <v>0</v>
      </c>
      <c r="S235" s="173">
        <v>0</v>
      </c>
      <c r="T235" s="174">
        <f>S235*H235</f>
        <v>0</v>
      </c>
      <c r="U235" s="15"/>
      <c r="V235" s="15"/>
      <c r="W235" s="15"/>
      <c r="X235" s="15"/>
      <c r="Y235" s="15"/>
      <c r="Z235" s="15"/>
      <c r="AA235" s="15"/>
      <c r="AB235" s="15"/>
      <c r="AC235" s="15"/>
      <c r="AD235" s="15"/>
      <c r="AE235" s="15"/>
      <c r="AR235" s="175" t="s">
        <v>218</v>
      </c>
      <c r="AT235" s="175" t="s">
        <v>136</v>
      </c>
      <c r="AU235" s="175" t="s">
        <v>81</v>
      </c>
      <c r="AY235" s="2" t="s">
        <v>133</v>
      </c>
      <c r="BE235" s="176">
        <f>IF(N235="základní",J235,0)</f>
        <v>0</v>
      </c>
      <c r="BF235" s="176">
        <f>IF(N235="snížená",J235,0)</f>
        <v>0</v>
      </c>
      <c r="BG235" s="176">
        <f>IF(N235="zákl. přenesená",J235,0)</f>
        <v>0</v>
      </c>
      <c r="BH235" s="176">
        <f>IF(N235="sníž. přenesená",J235,0)</f>
        <v>0</v>
      </c>
      <c r="BI235" s="176">
        <f>IF(N235="nulová",J235,0)</f>
        <v>0</v>
      </c>
      <c r="BJ235" s="2" t="s">
        <v>79</v>
      </c>
      <c r="BK235" s="176">
        <f>ROUND(I235*H235,2)</f>
        <v>0</v>
      </c>
      <c r="BL235" s="2" t="s">
        <v>218</v>
      </c>
      <c r="BM235" s="175" t="s">
        <v>439</v>
      </c>
    </row>
    <row r="236" spans="1:65" s="21" customFormat="1" ht="86.4" x14ac:dyDescent="0.2">
      <c r="A236" s="15"/>
      <c r="B236" s="16"/>
      <c r="C236" s="17"/>
      <c r="D236" s="180" t="s">
        <v>157</v>
      </c>
      <c r="E236" s="17"/>
      <c r="F236" s="189" t="s">
        <v>440</v>
      </c>
      <c r="G236" s="17"/>
      <c r="H236" s="17"/>
      <c r="I236" s="17"/>
      <c r="J236" s="17"/>
      <c r="K236" s="17"/>
      <c r="L236" s="20"/>
      <c r="M236" s="190"/>
      <c r="N236" s="191"/>
      <c r="O236" s="48"/>
      <c r="P236" s="48"/>
      <c r="Q236" s="48"/>
      <c r="R236" s="48"/>
      <c r="S236" s="48"/>
      <c r="T236" s="49"/>
      <c r="U236" s="15"/>
      <c r="V236" s="15"/>
      <c r="W236" s="15"/>
      <c r="X236" s="15"/>
      <c r="Y236" s="15"/>
      <c r="Z236" s="15"/>
      <c r="AA236" s="15"/>
      <c r="AB236" s="15"/>
      <c r="AC236" s="15"/>
      <c r="AD236" s="15"/>
      <c r="AE236" s="15"/>
      <c r="AT236" s="2" t="s">
        <v>157</v>
      </c>
      <c r="AU236" s="2" t="s">
        <v>81</v>
      </c>
    </row>
    <row r="237" spans="1:65" s="21" customFormat="1" ht="16.5" customHeight="1" x14ac:dyDescent="0.2">
      <c r="A237" s="15"/>
      <c r="B237" s="16"/>
      <c r="C237" s="165" t="s">
        <v>441</v>
      </c>
      <c r="D237" s="165" t="s">
        <v>136</v>
      </c>
      <c r="E237" s="166" t="s">
        <v>442</v>
      </c>
      <c r="F237" s="167" t="s">
        <v>443</v>
      </c>
      <c r="G237" s="168" t="s">
        <v>152</v>
      </c>
      <c r="H237" s="169">
        <v>1</v>
      </c>
      <c r="I237" s="170">
        <v>0</v>
      </c>
      <c r="J237" s="170">
        <f t="shared" ref="J237:J243" si="0">ROUND(I237*H237,2)</f>
        <v>0</v>
      </c>
      <c r="K237" s="167" t="s">
        <v>140</v>
      </c>
      <c r="L237" s="20"/>
      <c r="M237" s="171" t="s">
        <v>17</v>
      </c>
      <c r="N237" s="172" t="s">
        <v>42</v>
      </c>
      <c r="O237" s="173">
        <v>0.20899999999999999</v>
      </c>
      <c r="P237" s="173">
        <f t="shared" ref="P237:P243" si="1">O237*H237</f>
        <v>0.20899999999999999</v>
      </c>
      <c r="Q237" s="173">
        <v>0</v>
      </c>
      <c r="R237" s="173">
        <f t="shared" ref="R237:R243" si="2">Q237*H237</f>
        <v>0</v>
      </c>
      <c r="S237" s="173">
        <v>0</v>
      </c>
      <c r="T237" s="174">
        <f t="shared" ref="T237:T243" si="3">S237*H237</f>
        <v>0</v>
      </c>
      <c r="U237" s="15"/>
      <c r="V237" s="15"/>
      <c r="W237" s="15"/>
      <c r="X237" s="15"/>
      <c r="Y237" s="15"/>
      <c r="Z237" s="15"/>
      <c r="AA237" s="15"/>
      <c r="AB237" s="15"/>
      <c r="AC237" s="15"/>
      <c r="AD237" s="15"/>
      <c r="AE237" s="15"/>
      <c r="AR237" s="175" t="s">
        <v>218</v>
      </c>
      <c r="AT237" s="175" t="s">
        <v>136</v>
      </c>
      <c r="AU237" s="175" t="s">
        <v>81</v>
      </c>
      <c r="AY237" s="2" t="s">
        <v>133</v>
      </c>
      <c r="BE237" s="176">
        <f t="shared" ref="BE237:BE243" si="4">IF(N237="základní",J237,0)</f>
        <v>0</v>
      </c>
      <c r="BF237" s="176">
        <f t="shared" ref="BF237:BF243" si="5">IF(N237="snížená",J237,0)</f>
        <v>0</v>
      </c>
      <c r="BG237" s="176">
        <f t="shared" ref="BG237:BG243" si="6">IF(N237="zákl. přenesená",J237,0)</f>
        <v>0</v>
      </c>
      <c r="BH237" s="176">
        <f t="shared" ref="BH237:BH243" si="7">IF(N237="sníž. přenesená",J237,0)</f>
        <v>0</v>
      </c>
      <c r="BI237" s="176">
        <f t="shared" ref="BI237:BI243" si="8">IF(N237="nulová",J237,0)</f>
        <v>0</v>
      </c>
      <c r="BJ237" s="2" t="s">
        <v>79</v>
      </c>
      <c r="BK237" s="176">
        <f t="shared" ref="BK237:BK243" si="9">ROUND(I237*H237,2)</f>
        <v>0</v>
      </c>
      <c r="BL237" s="2" t="s">
        <v>218</v>
      </c>
      <c r="BM237" s="175" t="s">
        <v>444</v>
      </c>
    </row>
    <row r="238" spans="1:65" s="21" customFormat="1" ht="16.5" customHeight="1" x14ac:dyDescent="0.2">
      <c r="A238" s="15"/>
      <c r="B238" s="16"/>
      <c r="C238" s="165" t="s">
        <v>445</v>
      </c>
      <c r="D238" s="165" t="s">
        <v>136</v>
      </c>
      <c r="E238" s="166" t="s">
        <v>446</v>
      </c>
      <c r="F238" s="167" t="s">
        <v>447</v>
      </c>
      <c r="G238" s="168" t="s">
        <v>152</v>
      </c>
      <c r="H238" s="169">
        <v>1</v>
      </c>
      <c r="I238" s="170">
        <v>0</v>
      </c>
      <c r="J238" s="170">
        <f t="shared" si="0"/>
        <v>0</v>
      </c>
      <c r="K238" s="167" t="s">
        <v>140</v>
      </c>
      <c r="L238" s="20"/>
      <c r="M238" s="171" t="s">
        <v>17</v>
      </c>
      <c r="N238" s="172" t="s">
        <v>42</v>
      </c>
      <c r="O238" s="173">
        <v>0.33500000000000002</v>
      </c>
      <c r="P238" s="173">
        <f t="shared" si="1"/>
        <v>0.33500000000000002</v>
      </c>
      <c r="Q238" s="173">
        <v>0</v>
      </c>
      <c r="R238" s="173">
        <f t="shared" si="2"/>
        <v>0</v>
      </c>
      <c r="S238" s="173">
        <v>0</v>
      </c>
      <c r="T238" s="174">
        <f t="shared" si="3"/>
        <v>0</v>
      </c>
      <c r="U238" s="15"/>
      <c r="V238" s="15"/>
      <c r="W238" s="15"/>
      <c r="X238" s="15"/>
      <c r="Y238" s="15"/>
      <c r="Z238" s="15"/>
      <c r="AA238" s="15"/>
      <c r="AB238" s="15"/>
      <c r="AC238" s="15"/>
      <c r="AD238" s="15"/>
      <c r="AE238" s="15"/>
      <c r="AR238" s="175" t="s">
        <v>218</v>
      </c>
      <c r="AT238" s="175" t="s">
        <v>136</v>
      </c>
      <c r="AU238" s="175" t="s">
        <v>81</v>
      </c>
      <c r="AY238" s="2" t="s">
        <v>133</v>
      </c>
      <c r="BE238" s="176">
        <f t="shared" si="4"/>
        <v>0</v>
      </c>
      <c r="BF238" s="176">
        <f t="shared" si="5"/>
        <v>0</v>
      </c>
      <c r="BG238" s="176">
        <f t="shared" si="6"/>
        <v>0</v>
      </c>
      <c r="BH238" s="176">
        <f t="shared" si="7"/>
        <v>0</v>
      </c>
      <c r="BI238" s="176">
        <f t="shared" si="8"/>
        <v>0</v>
      </c>
      <c r="BJ238" s="2" t="s">
        <v>79</v>
      </c>
      <c r="BK238" s="176">
        <f t="shared" si="9"/>
        <v>0</v>
      </c>
      <c r="BL238" s="2" t="s">
        <v>218</v>
      </c>
      <c r="BM238" s="175" t="s">
        <v>448</v>
      </c>
    </row>
    <row r="239" spans="1:65" s="21" customFormat="1" ht="16.5" customHeight="1" x14ac:dyDescent="0.2">
      <c r="A239" s="15"/>
      <c r="B239" s="16"/>
      <c r="C239" s="213" t="s">
        <v>449</v>
      </c>
      <c r="D239" s="213" t="s">
        <v>293</v>
      </c>
      <c r="E239" s="214" t="s">
        <v>450</v>
      </c>
      <c r="F239" s="215" t="s">
        <v>451</v>
      </c>
      <c r="G239" s="216" t="s">
        <v>152</v>
      </c>
      <c r="H239" s="217">
        <v>1</v>
      </c>
      <c r="I239" s="170">
        <v>0</v>
      </c>
      <c r="J239" s="218">
        <f t="shared" si="0"/>
        <v>0</v>
      </c>
      <c r="K239" s="215" t="s">
        <v>140</v>
      </c>
      <c r="L239" s="219"/>
      <c r="M239" s="220" t="s">
        <v>17</v>
      </c>
      <c r="N239" s="221" t="s">
        <v>42</v>
      </c>
      <c r="O239" s="173">
        <v>0</v>
      </c>
      <c r="P239" s="173">
        <f t="shared" si="1"/>
        <v>0</v>
      </c>
      <c r="Q239" s="173">
        <v>1.1999999999999999E-3</v>
      </c>
      <c r="R239" s="173">
        <f t="shared" si="2"/>
        <v>1.1999999999999999E-3</v>
      </c>
      <c r="S239" s="173">
        <v>0</v>
      </c>
      <c r="T239" s="174">
        <f t="shared" si="3"/>
        <v>0</v>
      </c>
      <c r="U239" s="15"/>
      <c r="V239" s="15"/>
      <c r="W239" s="15"/>
      <c r="X239" s="15"/>
      <c r="Y239" s="15"/>
      <c r="Z239" s="15"/>
      <c r="AA239" s="15"/>
      <c r="AB239" s="15"/>
      <c r="AC239" s="15"/>
      <c r="AD239" s="15"/>
      <c r="AE239" s="15"/>
      <c r="AR239" s="175" t="s">
        <v>296</v>
      </c>
      <c r="AT239" s="175" t="s">
        <v>293</v>
      </c>
      <c r="AU239" s="175" t="s">
        <v>81</v>
      </c>
      <c r="AY239" s="2" t="s">
        <v>133</v>
      </c>
      <c r="BE239" s="176">
        <f t="shared" si="4"/>
        <v>0</v>
      </c>
      <c r="BF239" s="176">
        <f t="shared" si="5"/>
        <v>0</v>
      </c>
      <c r="BG239" s="176">
        <f t="shared" si="6"/>
        <v>0</v>
      </c>
      <c r="BH239" s="176">
        <f t="shared" si="7"/>
        <v>0</v>
      </c>
      <c r="BI239" s="176">
        <f t="shared" si="8"/>
        <v>0</v>
      </c>
      <c r="BJ239" s="2" t="s">
        <v>79</v>
      </c>
      <c r="BK239" s="176">
        <f t="shared" si="9"/>
        <v>0</v>
      </c>
      <c r="BL239" s="2" t="s">
        <v>218</v>
      </c>
      <c r="BM239" s="175" t="s">
        <v>452</v>
      </c>
    </row>
    <row r="240" spans="1:65" s="21" customFormat="1" ht="16.5" customHeight="1" x14ac:dyDescent="0.2">
      <c r="A240" s="15"/>
      <c r="B240" s="16"/>
      <c r="C240" s="213" t="s">
        <v>453</v>
      </c>
      <c r="D240" s="213" t="s">
        <v>293</v>
      </c>
      <c r="E240" s="214" t="s">
        <v>454</v>
      </c>
      <c r="F240" s="215" t="s">
        <v>455</v>
      </c>
      <c r="G240" s="216" t="s">
        <v>152</v>
      </c>
      <c r="H240" s="217">
        <v>1</v>
      </c>
      <c r="I240" s="170">
        <v>0</v>
      </c>
      <c r="J240" s="218">
        <f t="shared" si="0"/>
        <v>0</v>
      </c>
      <c r="K240" s="215" t="s">
        <v>140</v>
      </c>
      <c r="L240" s="219"/>
      <c r="M240" s="220" t="s">
        <v>17</v>
      </c>
      <c r="N240" s="221" t="s">
        <v>42</v>
      </c>
      <c r="O240" s="173">
        <v>0</v>
      </c>
      <c r="P240" s="173">
        <f t="shared" si="1"/>
        <v>0</v>
      </c>
      <c r="Q240" s="173">
        <v>1.4999999999999999E-4</v>
      </c>
      <c r="R240" s="173">
        <f t="shared" si="2"/>
        <v>1.4999999999999999E-4</v>
      </c>
      <c r="S240" s="173">
        <v>0</v>
      </c>
      <c r="T240" s="174">
        <f t="shared" si="3"/>
        <v>0</v>
      </c>
      <c r="U240" s="15"/>
      <c r="V240" s="15"/>
      <c r="W240" s="15"/>
      <c r="X240" s="15"/>
      <c r="Y240" s="15"/>
      <c r="Z240" s="15"/>
      <c r="AA240" s="15"/>
      <c r="AB240" s="15"/>
      <c r="AC240" s="15"/>
      <c r="AD240" s="15"/>
      <c r="AE240" s="15"/>
      <c r="AR240" s="175" t="s">
        <v>296</v>
      </c>
      <c r="AT240" s="175" t="s">
        <v>293</v>
      </c>
      <c r="AU240" s="175" t="s">
        <v>81</v>
      </c>
      <c r="AY240" s="2" t="s">
        <v>133</v>
      </c>
      <c r="BE240" s="176">
        <f t="shared" si="4"/>
        <v>0</v>
      </c>
      <c r="BF240" s="176">
        <f t="shared" si="5"/>
        <v>0</v>
      </c>
      <c r="BG240" s="176">
        <f t="shared" si="6"/>
        <v>0</v>
      </c>
      <c r="BH240" s="176">
        <f t="shared" si="7"/>
        <v>0</v>
      </c>
      <c r="BI240" s="176">
        <f t="shared" si="8"/>
        <v>0</v>
      </c>
      <c r="BJ240" s="2" t="s">
        <v>79</v>
      </c>
      <c r="BK240" s="176">
        <f t="shared" si="9"/>
        <v>0</v>
      </c>
      <c r="BL240" s="2" t="s">
        <v>218</v>
      </c>
      <c r="BM240" s="175" t="s">
        <v>456</v>
      </c>
    </row>
    <row r="241" spans="1:65" s="21" customFormat="1" ht="16.5" customHeight="1" x14ac:dyDescent="0.2">
      <c r="A241" s="15"/>
      <c r="B241" s="16"/>
      <c r="C241" s="213" t="s">
        <v>457</v>
      </c>
      <c r="D241" s="213" t="s">
        <v>293</v>
      </c>
      <c r="E241" s="214" t="s">
        <v>458</v>
      </c>
      <c r="F241" s="215" t="s">
        <v>459</v>
      </c>
      <c r="G241" s="216" t="s">
        <v>152</v>
      </c>
      <c r="H241" s="217">
        <v>1</v>
      </c>
      <c r="I241" s="170">
        <v>0</v>
      </c>
      <c r="J241" s="218">
        <f t="shared" si="0"/>
        <v>0</v>
      </c>
      <c r="K241" s="215" t="s">
        <v>140</v>
      </c>
      <c r="L241" s="219"/>
      <c r="M241" s="220" t="s">
        <v>17</v>
      </c>
      <c r="N241" s="221" t="s">
        <v>42</v>
      </c>
      <c r="O241" s="173">
        <v>0</v>
      </c>
      <c r="P241" s="173">
        <f t="shared" si="1"/>
        <v>0</v>
      </c>
      <c r="Q241" s="173">
        <v>2.0500000000000001E-2</v>
      </c>
      <c r="R241" s="173">
        <f t="shared" si="2"/>
        <v>2.0500000000000001E-2</v>
      </c>
      <c r="S241" s="173">
        <v>0</v>
      </c>
      <c r="T241" s="174">
        <f t="shared" si="3"/>
        <v>0</v>
      </c>
      <c r="U241" s="15"/>
      <c r="V241" s="15"/>
      <c r="W241" s="15"/>
      <c r="X241" s="15"/>
      <c r="Y241" s="15"/>
      <c r="Z241" s="15"/>
      <c r="AA241" s="15"/>
      <c r="AB241" s="15"/>
      <c r="AC241" s="15"/>
      <c r="AD241" s="15"/>
      <c r="AE241" s="15"/>
      <c r="AR241" s="175" t="s">
        <v>296</v>
      </c>
      <c r="AT241" s="175" t="s">
        <v>293</v>
      </c>
      <c r="AU241" s="175" t="s">
        <v>81</v>
      </c>
      <c r="AY241" s="2" t="s">
        <v>133</v>
      </c>
      <c r="BE241" s="176">
        <f t="shared" si="4"/>
        <v>0</v>
      </c>
      <c r="BF241" s="176">
        <f t="shared" si="5"/>
        <v>0</v>
      </c>
      <c r="BG241" s="176">
        <f t="shared" si="6"/>
        <v>0</v>
      </c>
      <c r="BH241" s="176">
        <f t="shared" si="7"/>
        <v>0</v>
      </c>
      <c r="BI241" s="176">
        <f t="shared" si="8"/>
        <v>0</v>
      </c>
      <c r="BJ241" s="2" t="s">
        <v>79</v>
      </c>
      <c r="BK241" s="176">
        <f t="shared" si="9"/>
        <v>0</v>
      </c>
      <c r="BL241" s="2" t="s">
        <v>218</v>
      </c>
      <c r="BM241" s="175" t="s">
        <v>460</v>
      </c>
    </row>
    <row r="242" spans="1:65" s="21" customFormat="1" ht="16.5" customHeight="1" x14ac:dyDescent="0.2">
      <c r="A242" s="15"/>
      <c r="B242" s="16"/>
      <c r="C242" s="165" t="s">
        <v>461</v>
      </c>
      <c r="D242" s="165" t="s">
        <v>136</v>
      </c>
      <c r="E242" s="166" t="s">
        <v>462</v>
      </c>
      <c r="F242" s="167" t="s">
        <v>463</v>
      </c>
      <c r="G242" s="168" t="s">
        <v>152</v>
      </c>
      <c r="H242" s="169">
        <v>2</v>
      </c>
      <c r="I242" s="170">
        <v>0</v>
      </c>
      <c r="J242" s="170">
        <f t="shared" si="0"/>
        <v>0</v>
      </c>
      <c r="K242" s="167" t="s">
        <v>140</v>
      </c>
      <c r="L242" s="20"/>
      <c r="M242" s="171" t="s">
        <v>17</v>
      </c>
      <c r="N242" s="172" t="s">
        <v>42</v>
      </c>
      <c r="O242" s="173">
        <v>0.11</v>
      </c>
      <c r="P242" s="173">
        <f t="shared" si="1"/>
        <v>0.22</v>
      </c>
      <c r="Q242" s="173">
        <v>0</v>
      </c>
      <c r="R242" s="173">
        <f t="shared" si="2"/>
        <v>0</v>
      </c>
      <c r="S242" s="173">
        <v>1.8E-3</v>
      </c>
      <c r="T242" s="174">
        <f t="shared" si="3"/>
        <v>3.5999999999999999E-3</v>
      </c>
      <c r="U242" s="15"/>
      <c r="V242" s="15"/>
      <c r="W242" s="15"/>
      <c r="X242" s="15"/>
      <c r="Y242" s="15"/>
      <c r="Z242" s="15"/>
      <c r="AA242" s="15"/>
      <c r="AB242" s="15"/>
      <c r="AC242" s="15"/>
      <c r="AD242" s="15"/>
      <c r="AE242" s="15"/>
      <c r="AR242" s="175" t="s">
        <v>218</v>
      </c>
      <c r="AT242" s="175" t="s">
        <v>136</v>
      </c>
      <c r="AU242" s="175" t="s">
        <v>81</v>
      </c>
      <c r="AY242" s="2" t="s">
        <v>133</v>
      </c>
      <c r="BE242" s="176">
        <f t="shared" si="4"/>
        <v>0</v>
      </c>
      <c r="BF242" s="176">
        <f t="shared" si="5"/>
        <v>0</v>
      </c>
      <c r="BG242" s="176">
        <f t="shared" si="6"/>
        <v>0</v>
      </c>
      <c r="BH242" s="176">
        <f t="shared" si="7"/>
        <v>0</v>
      </c>
      <c r="BI242" s="176">
        <f t="shared" si="8"/>
        <v>0</v>
      </c>
      <c r="BJ242" s="2" t="s">
        <v>79</v>
      </c>
      <c r="BK242" s="176">
        <f t="shared" si="9"/>
        <v>0</v>
      </c>
      <c r="BL242" s="2" t="s">
        <v>218</v>
      </c>
      <c r="BM242" s="175" t="s">
        <v>464</v>
      </c>
    </row>
    <row r="243" spans="1:65" s="21" customFormat="1" ht="21.75" customHeight="1" x14ac:dyDescent="0.2">
      <c r="A243" s="15"/>
      <c r="B243" s="16"/>
      <c r="C243" s="165" t="s">
        <v>465</v>
      </c>
      <c r="D243" s="165" t="s">
        <v>136</v>
      </c>
      <c r="E243" s="166" t="s">
        <v>466</v>
      </c>
      <c r="F243" s="167" t="s">
        <v>467</v>
      </c>
      <c r="G243" s="168" t="s">
        <v>152</v>
      </c>
      <c r="H243" s="169">
        <v>2</v>
      </c>
      <c r="I243" s="170">
        <v>0</v>
      </c>
      <c r="J243" s="170">
        <f t="shared" si="0"/>
        <v>0</v>
      </c>
      <c r="K243" s="167" t="s">
        <v>140</v>
      </c>
      <c r="L243" s="20"/>
      <c r="M243" s="171" t="s">
        <v>17</v>
      </c>
      <c r="N243" s="172" t="s">
        <v>42</v>
      </c>
      <c r="O243" s="173">
        <v>0.05</v>
      </c>
      <c r="P243" s="173">
        <f t="shared" si="1"/>
        <v>0.1</v>
      </c>
      <c r="Q243" s="173">
        <v>0</v>
      </c>
      <c r="R243" s="173">
        <f t="shared" si="2"/>
        <v>0</v>
      </c>
      <c r="S243" s="173">
        <v>2.4E-2</v>
      </c>
      <c r="T243" s="174">
        <f t="shared" si="3"/>
        <v>4.8000000000000001E-2</v>
      </c>
      <c r="U243" s="15"/>
      <c r="V243" s="15"/>
      <c r="W243" s="15"/>
      <c r="X243" s="15"/>
      <c r="Y243" s="15"/>
      <c r="Z243" s="15"/>
      <c r="AA243" s="15"/>
      <c r="AB243" s="15"/>
      <c r="AC243" s="15"/>
      <c r="AD243" s="15"/>
      <c r="AE243" s="15"/>
      <c r="AR243" s="175" t="s">
        <v>218</v>
      </c>
      <c r="AT243" s="175" t="s">
        <v>136</v>
      </c>
      <c r="AU243" s="175" t="s">
        <v>81</v>
      </c>
      <c r="AY243" s="2" t="s">
        <v>133</v>
      </c>
      <c r="BE243" s="176">
        <f t="shared" si="4"/>
        <v>0</v>
      </c>
      <c r="BF243" s="176">
        <f t="shared" si="5"/>
        <v>0</v>
      </c>
      <c r="BG243" s="176">
        <f t="shared" si="6"/>
        <v>0</v>
      </c>
      <c r="BH243" s="176">
        <f t="shared" si="7"/>
        <v>0</v>
      </c>
      <c r="BI243" s="176">
        <f t="shared" si="8"/>
        <v>0</v>
      </c>
      <c r="BJ243" s="2" t="s">
        <v>79</v>
      </c>
      <c r="BK243" s="176">
        <f t="shared" si="9"/>
        <v>0</v>
      </c>
      <c r="BL243" s="2" t="s">
        <v>218</v>
      </c>
      <c r="BM243" s="175" t="s">
        <v>468</v>
      </c>
    </row>
    <row r="244" spans="1:65" s="21" customFormat="1" ht="28.8" x14ac:dyDescent="0.2">
      <c r="A244" s="15"/>
      <c r="B244" s="16"/>
      <c r="C244" s="17"/>
      <c r="D244" s="180" t="s">
        <v>157</v>
      </c>
      <c r="E244" s="17"/>
      <c r="F244" s="189" t="s">
        <v>469</v>
      </c>
      <c r="G244" s="17"/>
      <c r="H244" s="17"/>
      <c r="I244" s="17"/>
      <c r="J244" s="17"/>
      <c r="K244" s="17"/>
      <c r="L244" s="20"/>
      <c r="M244" s="190"/>
      <c r="N244" s="191"/>
      <c r="O244" s="48"/>
      <c r="P244" s="48"/>
      <c r="Q244" s="48"/>
      <c r="R244" s="48"/>
      <c r="S244" s="48"/>
      <c r="T244" s="49"/>
      <c r="U244" s="15"/>
      <c r="V244" s="15"/>
      <c r="W244" s="15"/>
      <c r="X244" s="15"/>
      <c r="Y244" s="15"/>
      <c r="Z244" s="15"/>
      <c r="AA244" s="15"/>
      <c r="AB244" s="15"/>
      <c r="AC244" s="15"/>
      <c r="AD244" s="15"/>
      <c r="AE244" s="15"/>
      <c r="AT244" s="2" t="s">
        <v>157</v>
      </c>
      <c r="AU244" s="2" t="s">
        <v>81</v>
      </c>
    </row>
    <row r="245" spans="1:65" s="21" customFormat="1" ht="21.75" customHeight="1" x14ac:dyDescent="0.2">
      <c r="A245" s="15"/>
      <c r="B245" s="16"/>
      <c r="C245" s="165" t="s">
        <v>470</v>
      </c>
      <c r="D245" s="165" t="s">
        <v>136</v>
      </c>
      <c r="E245" s="166" t="s">
        <v>471</v>
      </c>
      <c r="F245" s="167" t="s">
        <v>472</v>
      </c>
      <c r="G245" s="168" t="s">
        <v>152</v>
      </c>
      <c r="H245" s="169">
        <v>4</v>
      </c>
      <c r="I245" s="170">
        <v>0</v>
      </c>
      <c r="J245" s="170">
        <f>ROUND(I245*H245,2)</f>
        <v>0</v>
      </c>
      <c r="K245" s="167" t="s">
        <v>140</v>
      </c>
      <c r="L245" s="20"/>
      <c r="M245" s="171" t="s">
        <v>17</v>
      </c>
      <c r="N245" s="172" t="s">
        <v>42</v>
      </c>
      <c r="O245" s="173">
        <v>0.46400000000000002</v>
      </c>
      <c r="P245" s="173">
        <f>O245*H245</f>
        <v>1.8560000000000001</v>
      </c>
      <c r="Q245" s="173">
        <v>0</v>
      </c>
      <c r="R245" s="173">
        <f>Q245*H245</f>
        <v>0</v>
      </c>
      <c r="S245" s="173">
        <v>0</v>
      </c>
      <c r="T245" s="174">
        <f>S245*H245</f>
        <v>0</v>
      </c>
      <c r="U245" s="15"/>
      <c r="V245" s="15"/>
      <c r="W245" s="15"/>
      <c r="X245" s="15"/>
      <c r="Y245" s="15"/>
      <c r="Z245" s="15"/>
      <c r="AA245" s="15"/>
      <c r="AB245" s="15"/>
      <c r="AC245" s="15"/>
      <c r="AD245" s="15"/>
      <c r="AE245" s="15"/>
      <c r="AR245" s="175" t="s">
        <v>218</v>
      </c>
      <c r="AT245" s="175" t="s">
        <v>136</v>
      </c>
      <c r="AU245" s="175" t="s">
        <v>81</v>
      </c>
      <c r="AY245" s="2" t="s">
        <v>133</v>
      </c>
      <c r="BE245" s="176">
        <f>IF(N245="základní",J245,0)</f>
        <v>0</v>
      </c>
      <c r="BF245" s="176">
        <f>IF(N245="snížená",J245,0)</f>
        <v>0</v>
      </c>
      <c r="BG245" s="176">
        <f>IF(N245="zákl. přenesená",J245,0)</f>
        <v>0</v>
      </c>
      <c r="BH245" s="176">
        <f>IF(N245="sníž. přenesená",J245,0)</f>
        <v>0</v>
      </c>
      <c r="BI245" s="176">
        <f>IF(N245="nulová",J245,0)</f>
        <v>0</v>
      </c>
      <c r="BJ245" s="2" t="s">
        <v>79</v>
      </c>
      <c r="BK245" s="176">
        <f>ROUND(I245*H245,2)</f>
        <v>0</v>
      </c>
      <c r="BL245" s="2" t="s">
        <v>218</v>
      </c>
      <c r="BM245" s="175" t="s">
        <v>473</v>
      </c>
    </row>
    <row r="246" spans="1:65" s="21" customFormat="1" ht="57.6" x14ac:dyDescent="0.2">
      <c r="A246" s="15"/>
      <c r="B246" s="16"/>
      <c r="C246" s="17"/>
      <c r="D246" s="180" t="s">
        <v>157</v>
      </c>
      <c r="E246" s="17"/>
      <c r="F246" s="189" t="s">
        <v>474</v>
      </c>
      <c r="G246" s="17"/>
      <c r="H246" s="17"/>
      <c r="I246" s="17"/>
      <c r="J246" s="17"/>
      <c r="K246" s="17"/>
      <c r="L246" s="20"/>
      <c r="M246" s="190"/>
      <c r="N246" s="191"/>
      <c r="O246" s="48"/>
      <c r="P246" s="48"/>
      <c r="Q246" s="48"/>
      <c r="R246" s="48"/>
      <c r="S246" s="48"/>
      <c r="T246" s="49"/>
      <c r="U246" s="15"/>
      <c r="V246" s="15"/>
      <c r="W246" s="15"/>
      <c r="X246" s="15"/>
      <c r="Y246" s="15"/>
      <c r="Z246" s="15"/>
      <c r="AA246" s="15"/>
      <c r="AB246" s="15"/>
      <c r="AC246" s="15"/>
      <c r="AD246" s="15"/>
      <c r="AE246" s="15"/>
      <c r="AT246" s="2" t="s">
        <v>157</v>
      </c>
      <c r="AU246" s="2" t="s">
        <v>81</v>
      </c>
    </row>
    <row r="247" spans="1:65" s="21" customFormat="1" ht="16.5" customHeight="1" x14ac:dyDescent="0.2">
      <c r="A247" s="15"/>
      <c r="B247" s="16"/>
      <c r="C247" s="213" t="s">
        <v>475</v>
      </c>
      <c r="D247" s="213" t="s">
        <v>293</v>
      </c>
      <c r="E247" s="214" t="s">
        <v>476</v>
      </c>
      <c r="F247" s="215" t="s">
        <v>477</v>
      </c>
      <c r="G247" s="216" t="s">
        <v>289</v>
      </c>
      <c r="H247" s="217">
        <v>6.2939999999999996</v>
      </c>
      <c r="I247" s="218">
        <v>0</v>
      </c>
      <c r="J247" s="218">
        <f>ROUND(I247*H247,2)</f>
        <v>0</v>
      </c>
      <c r="K247" s="215" t="s">
        <v>306</v>
      </c>
      <c r="L247" s="219"/>
      <c r="M247" s="220" t="s">
        <v>17</v>
      </c>
      <c r="N247" s="221" t="s">
        <v>42</v>
      </c>
      <c r="O247" s="173">
        <v>0</v>
      </c>
      <c r="P247" s="173">
        <f>O247*H247</f>
        <v>0</v>
      </c>
      <c r="Q247" s="173">
        <v>1.8E-3</v>
      </c>
      <c r="R247" s="173">
        <f>Q247*H247</f>
        <v>1.1329199999999999E-2</v>
      </c>
      <c r="S247" s="173">
        <v>0</v>
      </c>
      <c r="T247" s="174">
        <f>S247*H247</f>
        <v>0</v>
      </c>
      <c r="U247" s="15"/>
      <c r="V247" s="15"/>
      <c r="W247" s="15"/>
      <c r="X247" s="15"/>
      <c r="Y247" s="15"/>
      <c r="Z247" s="15"/>
      <c r="AA247" s="15"/>
      <c r="AB247" s="15"/>
      <c r="AC247" s="15"/>
      <c r="AD247" s="15"/>
      <c r="AE247" s="15"/>
      <c r="AR247" s="175" t="s">
        <v>296</v>
      </c>
      <c r="AT247" s="175" t="s">
        <v>293</v>
      </c>
      <c r="AU247" s="175" t="s">
        <v>81</v>
      </c>
      <c r="AY247" s="2" t="s">
        <v>133</v>
      </c>
      <c r="BE247" s="176">
        <f>IF(N247="základní",J247,0)</f>
        <v>0</v>
      </c>
      <c r="BF247" s="176">
        <f>IF(N247="snížená",J247,0)</f>
        <v>0</v>
      </c>
      <c r="BG247" s="176">
        <f>IF(N247="zákl. přenesená",J247,0)</f>
        <v>0</v>
      </c>
      <c r="BH247" s="176">
        <f>IF(N247="sníž. přenesená",J247,0)</f>
        <v>0</v>
      </c>
      <c r="BI247" s="176">
        <f>IF(N247="nulová",J247,0)</f>
        <v>0</v>
      </c>
      <c r="BJ247" s="2" t="s">
        <v>79</v>
      </c>
      <c r="BK247" s="176">
        <f>ROUND(I247*H247,2)</f>
        <v>0</v>
      </c>
      <c r="BL247" s="2" t="s">
        <v>218</v>
      </c>
      <c r="BM247" s="175" t="s">
        <v>478</v>
      </c>
    </row>
    <row r="248" spans="1:65" s="177" customFormat="1" x14ac:dyDescent="0.2">
      <c r="B248" s="178"/>
      <c r="C248" s="179"/>
      <c r="D248" s="180" t="s">
        <v>143</v>
      </c>
      <c r="E248" s="181" t="s">
        <v>17</v>
      </c>
      <c r="F248" s="182" t="s">
        <v>479</v>
      </c>
      <c r="G248" s="179"/>
      <c r="H248" s="183">
        <v>5.7220000000000004</v>
      </c>
      <c r="I248" s="179"/>
      <c r="J248" s="179"/>
      <c r="K248" s="179"/>
      <c r="L248" s="184"/>
      <c r="M248" s="185"/>
      <c r="N248" s="186"/>
      <c r="O248" s="186"/>
      <c r="P248" s="186"/>
      <c r="Q248" s="186"/>
      <c r="R248" s="186"/>
      <c r="S248" s="186"/>
      <c r="T248" s="187"/>
      <c r="AT248" s="188" t="s">
        <v>143</v>
      </c>
      <c r="AU248" s="188" t="s">
        <v>81</v>
      </c>
      <c r="AV248" s="177" t="s">
        <v>81</v>
      </c>
      <c r="AW248" s="177" t="s">
        <v>31</v>
      </c>
      <c r="AX248" s="177" t="s">
        <v>71</v>
      </c>
      <c r="AY248" s="188" t="s">
        <v>133</v>
      </c>
    </row>
    <row r="249" spans="1:65" s="192" customFormat="1" x14ac:dyDescent="0.2">
      <c r="B249" s="193"/>
      <c r="C249" s="194"/>
      <c r="D249" s="180" t="s">
        <v>143</v>
      </c>
      <c r="E249" s="195" t="s">
        <v>17</v>
      </c>
      <c r="F249" s="196" t="s">
        <v>189</v>
      </c>
      <c r="G249" s="194"/>
      <c r="H249" s="197">
        <v>5.7220000000000004</v>
      </c>
      <c r="I249" s="194"/>
      <c r="J249" s="194"/>
      <c r="K249" s="194"/>
      <c r="L249" s="198"/>
      <c r="M249" s="199"/>
      <c r="N249" s="200"/>
      <c r="O249" s="200"/>
      <c r="P249" s="200"/>
      <c r="Q249" s="200"/>
      <c r="R249" s="200"/>
      <c r="S249" s="200"/>
      <c r="T249" s="201"/>
      <c r="AT249" s="202" t="s">
        <v>143</v>
      </c>
      <c r="AU249" s="202" t="s">
        <v>81</v>
      </c>
      <c r="AV249" s="192" t="s">
        <v>141</v>
      </c>
      <c r="AW249" s="192" t="s">
        <v>31</v>
      </c>
      <c r="AX249" s="192" t="s">
        <v>79</v>
      </c>
      <c r="AY249" s="202" t="s">
        <v>133</v>
      </c>
    </row>
    <row r="250" spans="1:65" s="177" customFormat="1" x14ac:dyDescent="0.2">
      <c r="B250" s="178"/>
      <c r="C250" s="179"/>
      <c r="D250" s="180" t="s">
        <v>143</v>
      </c>
      <c r="E250" s="179"/>
      <c r="F250" s="182" t="s">
        <v>480</v>
      </c>
      <c r="G250" s="179"/>
      <c r="H250" s="183">
        <v>6.2939999999999996</v>
      </c>
      <c r="I250" s="179"/>
      <c r="J250" s="179"/>
      <c r="K250" s="179"/>
      <c r="L250" s="184"/>
      <c r="M250" s="185"/>
      <c r="N250" s="186"/>
      <c r="O250" s="186"/>
      <c r="P250" s="186"/>
      <c r="Q250" s="186"/>
      <c r="R250" s="186"/>
      <c r="S250" s="186"/>
      <c r="T250" s="187"/>
      <c r="AT250" s="188" t="s">
        <v>143</v>
      </c>
      <c r="AU250" s="188" t="s">
        <v>81</v>
      </c>
      <c r="AV250" s="177" t="s">
        <v>81</v>
      </c>
      <c r="AW250" s="177" t="s">
        <v>4</v>
      </c>
      <c r="AX250" s="177" t="s">
        <v>79</v>
      </c>
      <c r="AY250" s="188" t="s">
        <v>133</v>
      </c>
    </row>
    <row r="251" spans="1:65" s="21" customFormat="1" ht="16.5" customHeight="1" x14ac:dyDescent="0.2">
      <c r="A251" s="15"/>
      <c r="B251" s="16"/>
      <c r="C251" s="213" t="s">
        <v>481</v>
      </c>
      <c r="D251" s="213" t="s">
        <v>293</v>
      </c>
      <c r="E251" s="214" t="s">
        <v>482</v>
      </c>
      <c r="F251" s="215" t="s">
        <v>483</v>
      </c>
      <c r="G251" s="216" t="s">
        <v>152</v>
      </c>
      <c r="H251" s="217">
        <v>8</v>
      </c>
      <c r="I251" s="218">
        <v>0</v>
      </c>
      <c r="J251" s="218">
        <f>ROUND(I251*H251,2)</f>
        <v>0</v>
      </c>
      <c r="K251" s="215" t="s">
        <v>306</v>
      </c>
      <c r="L251" s="219"/>
      <c r="M251" s="220" t="s">
        <v>17</v>
      </c>
      <c r="N251" s="221" t="s">
        <v>42</v>
      </c>
      <c r="O251" s="173">
        <v>0</v>
      </c>
      <c r="P251" s="173">
        <f>O251*H251</f>
        <v>0</v>
      </c>
      <c r="Q251" s="173">
        <v>6.0000000000000002E-5</v>
      </c>
      <c r="R251" s="173">
        <f>Q251*H251</f>
        <v>4.8000000000000001E-4</v>
      </c>
      <c r="S251" s="173">
        <v>0</v>
      </c>
      <c r="T251" s="174">
        <f>S251*H251</f>
        <v>0</v>
      </c>
      <c r="U251" s="15"/>
      <c r="V251" s="15"/>
      <c r="W251" s="15"/>
      <c r="X251" s="15"/>
      <c r="Y251" s="15"/>
      <c r="Z251" s="15"/>
      <c r="AA251" s="15"/>
      <c r="AB251" s="15"/>
      <c r="AC251" s="15"/>
      <c r="AD251" s="15"/>
      <c r="AE251" s="15"/>
      <c r="AR251" s="175" t="s">
        <v>296</v>
      </c>
      <c r="AT251" s="175" t="s">
        <v>293</v>
      </c>
      <c r="AU251" s="175" t="s">
        <v>81</v>
      </c>
      <c r="AY251" s="2" t="s">
        <v>133</v>
      </c>
      <c r="BE251" s="176">
        <f>IF(N251="základní",J251,0)</f>
        <v>0</v>
      </c>
      <c r="BF251" s="176">
        <f>IF(N251="snížená",J251,0)</f>
        <v>0</v>
      </c>
      <c r="BG251" s="176">
        <f>IF(N251="zákl. přenesená",J251,0)</f>
        <v>0</v>
      </c>
      <c r="BH251" s="176">
        <f>IF(N251="sníž. přenesená",J251,0)</f>
        <v>0</v>
      </c>
      <c r="BI251" s="176">
        <f>IF(N251="nulová",J251,0)</f>
        <v>0</v>
      </c>
      <c r="BJ251" s="2" t="s">
        <v>79</v>
      </c>
      <c r="BK251" s="176">
        <f>ROUND(I251*H251,2)</f>
        <v>0</v>
      </c>
      <c r="BL251" s="2" t="s">
        <v>218</v>
      </c>
      <c r="BM251" s="175" t="s">
        <v>484</v>
      </c>
    </row>
    <row r="252" spans="1:65" s="21" customFormat="1" ht="21.75" customHeight="1" x14ac:dyDescent="0.2">
      <c r="A252" s="15"/>
      <c r="B252" s="16"/>
      <c r="C252" s="165" t="s">
        <v>485</v>
      </c>
      <c r="D252" s="165" t="s">
        <v>136</v>
      </c>
      <c r="E252" s="166" t="s">
        <v>486</v>
      </c>
      <c r="F252" s="167" t="s">
        <v>487</v>
      </c>
      <c r="G252" s="168" t="s">
        <v>252</v>
      </c>
      <c r="H252" s="169">
        <v>0.60599999999999998</v>
      </c>
      <c r="I252" s="170">
        <v>0</v>
      </c>
      <c r="J252" s="170">
        <f>ROUND(I252*H252,2)</f>
        <v>0</v>
      </c>
      <c r="K252" s="167" t="s">
        <v>140</v>
      </c>
      <c r="L252" s="20"/>
      <c r="M252" s="171" t="s">
        <v>17</v>
      </c>
      <c r="N252" s="172" t="s">
        <v>42</v>
      </c>
      <c r="O252" s="173">
        <v>2.2549999999999999</v>
      </c>
      <c r="P252" s="173">
        <f>O252*H252</f>
        <v>1.3665299999999998</v>
      </c>
      <c r="Q252" s="173">
        <v>0</v>
      </c>
      <c r="R252" s="173">
        <f>Q252*H252</f>
        <v>0</v>
      </c>
      <c r="S252" s="173">
        <v>0</v>
      </c>
      <c r="T252" s="174">
        <f>S252*H252</f>
        <v>0</v>
      </c>
      <c r="U252" s="15"/>
      <c r="V252" s="15"/>
      <c r="W252" s="15"/>
      <c r="X252" s="15"/>
      <c r="Y252" s="15"/>
      <c r="Z252" s="15"/>
      <c r="AA252" s="15"/>
      <c r="AB252" s="15"/>
      <c r="AC252" s="15"/>
      <c r="AD252" s="15"/>
      <c r="AE252" s="15"/>
      <c r="AR252" s="175" t="s">
        <v>218</v>
      </c>
      <c r="AT252" s="175" t="s">
        <v>136</v>
      </c>
      <c r="AU252" s="175" t="s">
        <v>81</v>
      </c>
      <c r="AY252" s="2" t="s">
        <v>133</v>
      </c>
      <c r="BE252" s="176">
        <f>IF(N252="základní",J252,0)</f>
        <v>0</v>
      </c>
      <c r="BF252" s="176">
        <f>IF(N252="snížená",J252,0)</f>
        <v>0</v>
      </c>
      <c r="BG252" s="176">
        <f>IF(N252="zákl. přenesená",J252,0)</f>
        <v>0</v>
      </c>
      <c r="BH252" s="176">
        <f>IF(N252="sníž. přenesená",J252,0)</f>
        <v>0</v>
      </c>
      <c r="BI252" s="176">
        <f>IF(N252="nulová",J252,0)</f>
        <v>0</v>
      </c>
      <c r="BJ252" s="2" t="s">
        <v>79</v>
      </c>
      <c r="BK252" s="176">
        <f>ROUND(I252*H252,2)</f>
        <v>0</v>
      </c>
      <c r="BL252" s="2" t="s">
        <v>218</v>
      </c>
      <c r="BM252" s="175" t="s">
        <v>488</v>
      </c>
    </row>
    <row r="253" spans="1:65" s="21" customFormat="1" ht="86.4" x14ac:dyDescent="0.2">
      <c r="A253" s="15"/>
      <c r="B253" s="16"/>
      <c r="C253" s="17"/>
      <c r="D253" s="180" t="s">
        <v>157</v>
      </c>
      <c r="E253" s="17"/>
      <c r="F253" s="189" t="s">
        <v>489</v>
      </c>
      <c r="G253" s="17"/>
      <c r="H253" s="17"/>
      <c r="I253" s="17"/>
      <c r="J253" s="17"/>
      <c r="K253" s="17"/>
      <c r="L253" s="20"/>
      <c r="M253" s="190"/>
      <c r="N253" s="191"/>
      <c r="O253" s="48"/>
      <c r="P253" s="48"/>
      <c r="Q253" s="48"/>
      <c r="R253" s="48"/>
      <c r="S253" s="48"/>
      <c r="T253" s="49"/>
      <c r="U253" s="15"/>
      <c r="V253" s="15"/>
      <c r="W253" s="15"/>
      <c r="X253" s="15"/>
      <c r="Y253" s="15"/>
      <c r="Z253" s="15"/>
      <c r="AA253" s="15"/>
      <c r="AB253" s="15"/>
      <c r="AC253" s="15"/>
      <c r="AD253" s="15"/>
      <c r="AE253" s="15"/>
      <c r="AT253" s="2" t="s">
        <v>157</v>
      </c>
      <c r="AU253" s="2" t="s">
        <v>81</v>
      </c>
    </row>
    <row r="254" spans="1:65" s="149" customFormat="1" ht="22.95" customHeight="1" x14ac:dyDescent="0.25">
      <c r="B254" s="150"/>
      <c r="C254" s="151"/>
      <c r="D254" s="152" t="s">
        <v>70</v>
      </c>
      <c r="E254" s="163" t="s">
        <v>490</v>
      </c>
      <c r="F254" s="163" t="s">
        <v>491</v>
      </c>
      <c r="G254" s="151"/>
      <c r="H254" s="151"/>
      <c r="I254" s="151"/>
      <c r="J254" s="164">
        <f>BK254</f>
        <v>0</v>
      </c>
      <c r="K254" s="151"/>
      <c r="L254" s="155"/>
      <c r="M254" s="156"/>
      <c r="N254" s="157"/>
      <c r="O254" s="157"/>
      <c r="P254" s="158">
        <f>SUM(P255:P259)</f>
        <v>9.5030000000000003E-2</v>
      </c>
      <c r="Q254" s="157"/>
      <c r="R254" s="158">
        <f>SUM(R255:R259)</f>
        <v>5.0028E-3</v>
      </c>
      <c r="S254" s="157"/>
      <c r="T254" s="159">
        <f>SUM(T255:T259)</f>
        <v>0</v>
      </c>
      <c r="AR254" s="160" t="s">
        <v>81</v>
      </c>
      <c r="AT254" s="161" t="s">
        <v>70</v>
      </c>
      <c r="AU254" s="161" t="s">
        <v>79</v>
      </c>
      <c r="AY254" s="160" t="s">
        <v>133</v>
      </c>
      <c r="BK254" s="162">
        <f>SUM(BK255:BK259)</f>
        <v>0</v>
      </c>
    </row>
    <row r="255" spans="1:65" s="21" customFormat="1" ht="16.5" customHeight="1" x14ac:dyDescent="0.2">
      <c r="A255" s="15"/>
      <c r="B255" s="16"/>
      <c r="C255" s="165" t="s">
        <v>492</v>
      </c>
      <c r="D255" s="165" t="s">
        <v>136</v>
      </c>
      <c r="E255" s="166" t="s">
        <v>493</v>
      </c>
      <c r="F255" s="167" t="s">
        <v>494</v>
      </c>
      <c r="G255" s="168" t="s">
        <v>152</v>
      </c>
      <c r="H255" s="169">
        <v>1</v>
      </c>
      <c r="I255" s="170">
        <v>0</v>
      </c>
      <c r="J255" s="170">
        <f>ROUND(I255*H255,2)</f>
        <v>0</v>
      </c>
      <c r="K255" s="167" t="s">
        <v>140</v>
      </c>
      <c r="L255" s="20"/>
      <c r="M255" s="171" t="s">
        <v>17</v>
      </c>
      <c r="N255" s="172" t="s">
        <v>42</v>
      </c>
      <c r="O255" s="173">
        <v>0.08</v>
      </c>
      <c r="P255" s="173">
        <f>O255*H255</f>
        <v>0.08</v>
      </c>
      <c r="Q255" s="173">
        <v>2.7999999999999999E-6</v>
      </c>
      <c r="R255" s="173">
        <f>Q255*H255</f>
        <v>2.7999999999999999E-6</v>
      </c>
      <c r="S255" s="173">
        <v>0</v>
      </c>
      <c r="T255" s="174">
        <f>S255*H255</f>
        <v>0</v>
      </c>
      <c r="U255" s="15"/>
      <c r="V255" s="15"/>
      <c r="W255" s="15"/>
      <c r="X255" s="15"/>
      <c r="Y255" s="15"/>
      <c r="Z255" s="15"/>
      <c r="AA255" s="15"/>
      <c r="AB255" s="15"/>
      <c r="AC255" s="15"/>
      <c r="AD255" s="15"/>
      <c r="AE255" s="15"/>
      <c r="AR255" s="175" t="s">
        <v>218</v>
      </c>
      <c r="AT255" s="175" t="s">
        <v>136</v>
      </c>
      <c r="AU255" s="175" t="s">
        <v>81</v>
      </c>
      <c r="AY255" s="2" t="s">
        <v>133</v>
      </c>
      <c r="BE255" s="176">
        <f>IF(N255="základní",J255,0)</f>
        <v>0</v>
      </c>
      <c r="BF255" s="176">
        <f>IF(N255="snížená",J255,0)</f>
        <v>0</v>
      </c>
      <c r="BG255" s="176">
        <f>IF(N255="zákl. přenesená",J255,0)</f>
        <v>0</v>
      </c>
      <c r="BH255" s="176">
        <f>IF(N255="sníž. přenesená",J255,0)</f>
        <v>0</v>
      </c>
      <c r="BI255" s="176">
        <f>IF(N255="nulová",J255,0)</f>
        <v>0</v>
      </c>
      <c r="BJ255" s="2" t="s">
        <v>79</v>
      </c>
      <c r="BK255" s="176">
        <f>ROUND(I255*H255,2)</f>
        <v>0</v>
      </c>
      <c r="BL255" s="2" t="s">
        <v>218</v>
      </c>
      <c r="BM255" s="175" t="s">
        <v>495</v>
      </c>
    </row>
    <row r="256" spans="1:65" s="21" customFormat="1" ht="124.8" x14ac:dyDescent="0.2">
      <c r="A256" s="15"/>
      <c r="B256" s="16"/>
      <c r="C256" s="17"/>
      <c r="D256" s="180" t="s">
        <v>157</v>
      </c>
      <c r="E256" s="17"/>
      <c r="F256" s="189" t="s">
        <v>496</v>
      </c>
      <c r="G256" s="17"/>
      <c r="H256" s="17"/>
      <c r="I256" s="17"/>
      <c r="J256" s="17"/>
      <c r="K256" s="17"/>
      <c r="L256" s="20"/>
      <c r="M256" s="190"/>
      <c r="N256" s="191"/>
      <c r="O256" s="48"/>
      <c r="P256" s="48"/>
      <c r="Q256" s="48"/>
      <c r="R256" s="48"/>
      <c r="S256" s="48"/>
      <c r="T256" s="49"/>
      <c r="U256" s="15"/>
      <c r="V256" s="15"/>
      <c r="W256" s="15"/>
      <c r="X256" s="15"/>
      <c r="Y256" s="15"/>
      <c r="Z256" s="15"/>
      <c r="AA256" s="15"/>
      <c r="AB256" s="15"/>
      <c r="AC256" s="15"/>
      <c r="AD256" s="15"/>
      <c r="AE256" s="15"/>
      <c r="AT256" s="2" t="s">
        <v>157</v>
      </c>
      <c r="AU256" s="2" t="s">
        <v>81</v>
      </c>
    </row>
    <row r="257" spans="1:65" s="21" customFormat="1" ht="16.5" customHeight="1" x14ac:dyDescent="0.2">
      <c r="A257" s="15"/>
      <c r="B257" s="16"/>
      <c r="C257" s="213" t="s">
        <v>497</v>
      </c>
      <c r="D257" s="213" t="s">
        <v>293</v>
      </c>
      <c r="E257" s="214" t="s">
        <v>498</v>
      </c>
      <c r="F257" s="215" t="s">
        <v>499</v>
      </c>
      <c r="G257" s="216" t="s">
        <v>152</v>
      </c>
      <c r="H257" s="217">
        <v>1</v>
      </c>
      <c r="I257" s="218">
        <v>0</v>
      </c>
      <c r="J257" s="218">
        <f>ROUND(I257*H257,2)</f>
        <v>0</v>
      </c>
      <c r="K257" s="215" t="s">
        <v>306</v>
      </c>
      <c r="L257" s="219"/>
      <c r="M257" s="220" t="s">
        <v>17</v>
      </c>
      <c r="N257" s="221" t="s">
        <v>42</v>
      </c>
      <c r="O257" s="173">
        <v>0</v>
      </c>
      <c r="P257" s="173">
        <f>O257*H257</f>
        <v>0</v>
      </c>
      <c r="Q257" s="173">
        <v>5.0000000000000001E-3</v>
      </c>
      <c r="R257" s="173">
        <f>Q257*H257</f>
        <v>5.0000000000000001E-3</v>
      </c>
      <c r="S257" s="173">
        <v>0</v>
      </c>
      <c r="T257" s="174">
        <f>S257*H257</f>
        <v>0</v>
      </c>
      <c r="U257" s="15"/>
      <c r="V257" s="15"/>
      <c r="W257" s="15"/>
      <c r="X257" s="15"/>
      <c r="Y257" s="15"/>
      <c r="Z257" s="15"/>
      <c r="AA257" s="15"/>
      <c r="AB257" s="15"/>
      <c r="AC257" s="15"/>
      <c r="AD257" s="15"/>
      <c r="AE257" s="15"/>
      <c r="AR257" s="175" t="s">
        <v>296</v>
      </c>
      <c r="AT257" s="175" t="s">
        <v>293</v>
      </c>
      <c r="AU257" s="175" t="s">
        <v>81</v>
      </c>
      <c r="AY257" s="2" t="s">
        <v>133</v>
      </c>
      <c r="BE257" s="176">
        <f>IF(N257="základní",J257,0)</f>
        <v>0</v>
      </c>
      <c r="BF257" s="176">
        <f>IF(N257="snížená",J257,0)</f>
        <v>0</v>
      </c>
      <c r="BG257" s="176">
        <f>IF(N257="zákl. přenesená",J257,0)</f>
        <v>0</v>
      </c>
      <c r="BH257" s="176">
        <f>IF(N257="sníž. přenesená",J257,0)</f>
        <v>0</v>
      </c>
      <c r="BI257" s="176">
        <f>IF(N257="nulová",J257,0)</f>
        <v>0</v>
      </c>
      <c r="BJ257" s="2" t="s">
        <v>79</v>
      </c>
      <c r="BK257" s="176">
        <f>ROUND(I257*H257,2)</f>
        <v>0</v>
      </c>
      <c r="BL257" s="2" t="s">
        <v>218</v>
      </c>
      <c r="BM257" s="175" t="s">
        <v>500</v>
      </c>
    </row>
    <row r="258" spans="1:65" s="21" customFormat="1" ht="21.75" customHeight="1" x14ac:dyDescent="0.2">
      <c r="A258" s="15"/>
      <c r="B258" s="16"/>
      <c r="C258" s="165" t="s">
        <v>501</v>
      </c>
      <c r="D258" s="165" t="s">
        <v>136</v>
      </c>
      <c r="E258" s="166" t="s">
        <v>502</v>
      </c>
      <c r="F258" s="167" t="s">
        <v>503</v>
      </c>
      <c r="G258" s="168" t="s">
        <v>252</v>
      </c>
      <c r="H258" s="169">
        <v>5.0000000000000001E-3</v>
      </c>
      <c r="I258" s="170">
        <v>0</v>
      </c>
      <c r="J258" s="170">
        <f>ROUND(I258*H258,2)</f>
        <v>0</v>
      </c>
      <c r="K258" s="167" t="s">
        <v>140</v>
      </c>
      <c r="L258" s="20"/>
      <c r="M258" s="171" t="s">
        <v>17</v>
      </c>
      <c r="N258" s="172" t="s">
        <v>42</v>
      </c>
      <c r="O258" s="173">
        <v>3.0059999999999998</v>
      </c>
      <c r="P258" s="173">
        <f>O258*H258</f>
        <v>1.503E-2</v>
      </c>
      <c r="Q258" s="173">
        <v>0</v>
      </c>
      <c r="R258" s="173">
        <f>Q258*H258</f>
        <v>0</v>
      </c>
      <c r="S258" s="173">
        <v>0</v>
      </c>
      <c r="T258" s="174">
        <f>S258*H258</f>
        <v>0</v>
      </c>
      <c r="U258" s="15"/>
      <c r="V258" s="15"/>
      <c r="W258" s="15"/>
      <c r="X258" s="15"/>
      <c r="Y258" s="15"/>
      <c r="Z258" s="15"/>
      <c r="AA258" s="15"/>
      <c r="AB258" s="15"/>
      <c r="AC258" s="15"/>
      <c r="AD258" s="15"/>
      <c r="AE258" s="15"/>
      <c r="AR258" s="175" t="s">
        <v>218</v>
      </c>
      <c r="AT258" s="175" t="s">
        <v>136</v>
      </c>
      <c r="AU258" s="175" t="s">
        <v>81</v>
      </c>
      <c r="AY258" s="2" t="s">
        <v>133</v>
      </c>
      <c r="BE258" s="176">
        <f>IF(N258="základní",J258,0)</f>
        <v>0</v>
      </c>
      <c r="BF258" s="176">
        <f>IF(N258="snížená",J258,0)</f>
        <v>0</v>
      </c>
      <c r="BG258" s="176">
        <f>IF(N258="zákl. přenesená",J258,0)</f>
        <v>0</v>
      </c>
      <c r="BH258" s="176">
        <f>IF(N258="sníž. přenesená",J258,0)</f>
        <v>0</v>
      </c>
      <c r="BI258" s="176">
        <f>IF(N258="nulová",J258,0)</f>
        <v>0</v>
      </c>
      <c r="BJ258" s="2" t="s">
        <v>79</v>
      </c>
      <c r="BK258" s="176">
        <f>ROUND(I258*H258,2)</f>
        <v>0</v>
      </c>
      <c r="BL258" s="2" t="s">
        <v>218</v>
      </c>
      <c r="BM258" s="175" t="s">
        <v>504</v>
      </c>
    </row>
    <row r="259" spans="1:65" s="21" customFormat="1" ht="86.4" x14ac:dyDescent="0.2">
      <c r="A259" s="15"/>
      <c r="B259" s="16"/>
      <c r="C259" s="17"/>
      <c r="D259" s="180" t="s">
        <v>157</v>
      </c>
      <c r="E259" s="17"/>
      <c r="F259" s="189" t="s">
        <v>505</v>
      </c>
      <c r="G259" s="17"/>
      <c r="H259" s="17"/>
      <c r="I259" s="17"/>
      <c r="J259" s="17"/>
      <c r="K259" s="17"/>
      <c r="L259" s="20"/>
      <c r="M259" s="190"/>
      <c r="N259" s="191"/>
      <c r="O259" s="48"/>
      <c r="P259" s="48"/>
      <c r="Q259" s="48"/>
      <c r="R259" s="48"/>
      <c r="S259" s="48"/>
      <c r="T259" s="49"/>
      <c r="U259" s="15"/>
      <c r="V259" s="15"/>
      <c r="W259" s="15"/>
      <c r="X259" s="15"/>
      <c r="Y259" s="15"/>
      <c r="Z259" s="15"/>
      <c r="AA259" s="15"/>
      <c r="AB259" s="15"/>
      <c r="AC259" s="15"/>
      <c r="AD259" s="15"/>
      <c r="AE259" s="15"/>
      <c r="AT259" s="2" t="s">
        <v>157</v>
      </c>
      <c r="AU259" s="2" t="s">
        <v>81</v>
      </c>
    </row>
    <row r="260" spans="1:65" s="149" customFormat="1" ht="22.95" customHeight="1" x14ac:dyDescent="0.25">
      <c r="B260" s="150"/>
      <c r="C260" s="151"/>
      <c r="D260" s="152" t="s">
        <v>70</v>
      </c>
      <c r="E260" s="163" t="s">
        <v>506</v>
      </c>
      <c r="F260" s="163" t="s">
        <v>507</v>
      </c>
      <c r="G260" s="151"/>
      <c r="H260" s="151"/>
      <c r="I260" s="151"/>
      <c r="J260" s="164">
        <f>BK260</f>
        <v>0</v>
      </c>
      <c r="K260" s="151"/>
      <c r="L260" s="155"/>
      <c r="M260" s="156"/>
      <c r="N260" s="157"/>
      <c r="O260" s="157"/>
      <c r="P260" s="158">
        <f>P261</f>
        <v>13.303199999999999</v>
      </c>
      <c r="Q260" s="157"/>
      <c r="R260" s="158">
        <f>R261</f>
        <v>0</v>
      </c>
      <c r="S260" s="157"/>
      <c r="T260" s="159">
        <f>T261</f>
        <v>0.83144999999999991</v>
      </c>
      <c r="AR260" s="160" t="s">
        <v>81</v>
      </c>
      <c r="AT260" s="161" t="s">
        <v>70</v>
      </c>
      <c r="AU260" s="161" t="s">
        <v>79</v>
      </c>
      <c r="AY260" s="160" t="s">
        <v>133</v>
      </c>
      <c r="BK260" s="162">
        <f>BK261</f>
        <v>0</v>
      </c>
    </row>
    <row r="261" spans="1:65" s="21" customFormat="1" ht="16.5" customHeight="1" x14ac:dyDescent="0.2">
      <c r="A261" s="15"/>
      <c r="B261" s="16"/>
      <c r="C261" s="165" t="s">
        <v>508</v>
      </c>
      <c r="D261" s="165" t="s">
        <v>136</v>
      </c>
      <c r="E261" s="166" t="s">
        <v>509</v>
      </c>
      <c r="F261" s="167" t="s">
        <v>510</v>
      </c>
      <c r="G261" s="168" t="s">
        <v>139</v>
      </c>
      <c r="H261" s="169">
        <v>55.43</v>
      </c>
      <c r="I261" s="170">
        <v>0</v>
      </c>
      <c r="J261" s="170">
        <f>ROUND(I261*H261,2)</f>
        <v>0</v>
      </c>
      <c r="K261" s="167" t="s">
        <v>140</v>
      </c>
      <c r="L261" s="20"/>
      <c r="M261" s="171" t="s">
        <v>17</v>
      </c>
      <c r="N261" s="172" t="s">
        <v>42</v>
      </c>
      <c r="O261" s="173">
        <v>0.24</v>
      </c>
      <c r="P261" s="173">
        <f>O261*H261</f>
        <v>13.303199999999999</v>
      </c>
      <c r="Q261" s="173">
        <v>0</v>
      </c>
      <c r="R261" s="173">
        <f>Q261*H261</f>
        <v>0</v>
      </c>
      <c r="S261" s="173">
        <v>1.4999999999999999E-2</v>
      </c>
      <c r="T261" s="174">
        <f>S261*H261</f>
        <v>0.83144999999999991</v>
      </c>
      <c r="U261" s="15"/>
      <c r="V261" s="15"/>
      <c r="W261" s="15"/>
      <c r="X261" s="15"/>
      <c r="Y261" s="15"/>
      <c r="Z261" s="15"/>
      <c r="AA261" s="15"/>
      <c r="AB261" s="15"/>
      <c r="AC261" s="15"/>
      <c r="AD261" s="15"/>
      <c r="AE261" s="15"/>
      <c r="AR261" s="175" t="s">
        <v>218</v>
      </c>
      <c r="AT261" s="175" t="s">
        <v>136</v>
      </c>
      <c r="AU261" s="175" t="s">
        <v>81</v>
      </c>
      <c r="AY261" s="2" t="s">
        <v>133</v>
      </c>
      <c r="BE261" s="176">
        <f>IF(N261="základní",J261,0)</f>
        <v>0</v>
      </c>
      <c r="BF261" s="176">
        <f>IF(N261="snížená",J261,0)</f>
        <v>0</v>
      </c>
      <c r="BG261" s="176">
        <f>IF(N261="zákl. přenesená",J261,0)</f>
        <v>0</v>
      </c>
      <c r="BH261" s="176">
        <f>IF(N261="sníž. přenesená",J261,0)</f>
        <v>0</v>
      </c>
      <c r="BI261" s="176">
        <f>IF(N261="nulová",J261,0)</f>
        <v>0</v>
      </c>
      <c r="BJ261" s="2" t="s">
        <v>79</v>
      </c>
      <c r="BK261" s="176">
        <f>ROUND(I261*H261,2)</f>
        <v>0</v>
      </c>
      <c r="BL261" s="2" t="s">
        <v>218</v>
      </c>
      <c r="BM261" s="175" t="s">
        <v>511</v>
      </c>
    </row>
    <row r="262" spans="1:65" s="149" customFormat="1" ht="22.95" customHeight="1" x14ac:dyDescent="0.25">
      <c r="B262" s="150"/>
      <c r="C262" s="151"/>
      <c r="D262" s="152" t="s">
        <v>70</v>
      </c>
      <c r="E262" s="163" t="s">
        <v>512</v>
      </c>
      <c r="F262" s="163" t="s">
        <v>513</v>
      </c>
      <c r="G262" s="151"/>
      <c r="H262" s="151"/>
      <c r="I262" s="151"/>
      <c r="J262" s="164">
        <f>BK262</f>
        <v>0</v>
      </c>
      <c r="K262" s="151"/>
      <c r="L262" s="155"/>
      <c r="M262" s="156"/>
      <c r="N262" s="157"/>
      <c r="O262" s="157"/>
      <c r="P262" s="158">
        <f>SUM(P263:P286)</f>
        <v>62.560614999999999</v>
      </c>
      <c r="Q262" s="157"/>
      <c r="R262" s="158">
        <f>SUM(R263:R286)</f>
        <v>1.0533591336600001</v>
      </c>
      <c r="S262" s="157"/>
      <c r="T262" s="159">
        <f>SUM(T263:T286)</f>
        <v>8.9861999999999997E-3</v>
      </c>
      <c r="AR262" s="160" t="s">
        <v>81</v>
      </c>
      <c r="AT262" s="161" t="s">
        <v>70</v>
      </c>
      <c r="AU262" s="161" t="s">
        <v>79</v>
      </c>
      <c r="AY262" s="160" t="s">
        <v>133</v>
      </c>
      <c r="BK262" s="162">
        <f>SUM(BK263:BK286)</f>
        <v>0</v>
      </c>
    </row>
    <row r="263" spans="1:65" s="21" customFormat="1" ht="16.5" customHeight="1" x14ac:dyDescent="0.2">
      <c r="A263" s="15"/>
      <c r="B263" s="16"/>
      <c r="C263" s="165" t="s">
        <v>514</v>
      </c>
      <c r="D263" s="165" t="s">
        <v>136</v>
      </c>
      <c r="E263" s="166" t="s">
        <v>515</v>
      </c>
      <c r="F263" s="167" t="s">
        <v>516</v>
      </c>
      <c r="G263" s="168" t="s">
        <v>215</v>
      </c>
      <c r="H263" s="169">
        <v>0.55400000000000005</v>
      </c>
      <c r="I263" s="170">
        <v>0</v>
      </c>
      <c r="J263" s="170">
        <f>ROUND(I263*H263,2)</f>
        <v>0</v>
      </c>
      <c r="K263" s="167" t="s">
        <v>140</v>
      </c>
      <c r="L263" s="20"/>
      <c r="M263" s="171" t="s">
        <v>17</v>
      </c>
      <c r="N263" s="172" t="s">
        <v>42</v>
      </c>
      <c r="O263" s="173">
        <v>0.04</v>
      </c>
      <c r="P263" s="173">
        <f>O263*H263</f>
        <v>2.2160000000000003E-2</v>
      </c>
      <c r="Q263" s="173">
        <v>4.0400000000000002E-3</v>
      </c>
      <c r="R263" s="173">
        <f>Q263*H263</f>
        <v>2.2381600000000003E-3</v>
      </c>
      <c r="S263" s="173">
        <v>0</v>
      </c>
      <c r="T263" s="174">
        <f>S263*H263</f>
        <v>0</v>
      </c>
      <c r="U263" s="15"/>
      <c r="V263" s="15"/>
      <c r="W263" s="15"/>
      <c r="X263" s="15"/>
      <c r="Y263" s="15"/>
      <c r="Z263" s="15"/>
      <c r="AA263" s="15"/>
      <c r="AB263" s="15"/>
      <c r="AC263" s="15"/>
      <c r="AD263" s="15"/>
      <c r="AE263" s="15"/>
      <c r="AR263" s="175" t="s">
        <v>141</v>
      </c>
      <c r="AT263" s="175" t="s">
        <v>136</v>
      </c>
      <c r="AU263" s="175" t="s">
        <v>81</v>
      </c>
      <c r="AY263" s="2" t="s">
        <v>133</v>
      </c>
      <c r="BE263" s="176">
        <f>IF(N263="základní",J263,0)</f>
        <v>0</v>
      </c>
      <c r="BF263" s="176">
        <f>IF(N263="snížená",J263,0)</f>
        <v>0</v>
      </c>
      <c r="BG263" s="176">
        <f>IF(N263="zákl. přenesená",J263,0)</f>
        <v>0</v>
      </c>
      <c r="BH263" s="176">
        <f>IF(N263="sníž. přenesená",J263,0)</f>
        <v>0</v>
      </c>
      <c r="BI263" s="176">
        <f>IF(N263="nulová",J263,0)</f>
        <v>0</v>
      </c>
      <c r="BJ263" s="2" t="s">
        <v>79</v>
      </c>
      <c r="BK263" s="176">
        <f>ROUND(I263*H263,2)</f>
        <v>0</v>
      </c>
      <c r="BL263" s="2" t="s">
        <v>141</v>
      </c>
      <c r="BM263" s="175" t="s">
        <v>517</v>
      </c>
    </row>
    <row r="264" spans="1:65" s="177" customFormat="1" x14ac:dyDescent="0.2">
      <c r="B264" s="178"/>
      <c r="C264" s="179"/>
      <c r="D264" s="180" t="s">
        <v>143</v>
      </c>
      <c r="E264" s="181" t="s">
        <v>17</v>
      </c>
      <c r="F264" s="182" t="s">
        <v>518</v>
      </c>
      <c r="G264" s="179"/>
      <c r="H264" s="183">
        <v>0.55400000000000005</v>
      </c>
      <c r="I264" s="179"/>
      <c r="J264" s="179"/>
      <c r="K264" s="179"/>
      <c r="L264" s="184"/>
      <c r="M264" s="185"/>
      <c r="N264" s="186"/>
      <c r="O264" s="186"/>
      <c r="P264" s="186"/>
      <c r="Q264" s="186"/>
      <c r="R264" s="186"/>
      <c r="S264" s="186"/>
      <c r="T264" s="187"/>
      <c r="AT264" s="188" t="s">
        <v>143</v>
      </c>
      <c r="AU264" s="188" t="s">
        <v>81</v>
      </c>
      <c r="AV264" s="177" t="s">
        <v>81</v>
      </c>
      <c r="AW264" s="177" t="s">
        <v>31</v>
      </c>
      <c r="AX264" s="177" t="s">
        <v>79</v>
      </c>
      <c r="AY264" s="188" t="s">
        <v>133</v>
      </c>
    </row>
    <row r="265" spans="1:65" s="21" customFormat="1" ht="16.5" customHeight="1" x14ac:dyDescent="0.2">
      <c r="A265" s="15"/>
      <c r="B265" s="16"/>
      <c r="C265" s="165" t="s">
        <v>519</v>
      </c>
      <c r="D265" s="165" t="s">
        <v>136</v>
      </c>
      <c r="E265" s="166" t="s">
        <v>520</v>
      </c>
      <c r="F265" s="167" t="s">
        <v>521</v>
      </c>
      <c r="G265" s="168" t="s">
        <v>139</v>
      </c>
      <c r="H265" s="169">
        <v>55.43</v>
      </c>
      <c r="I265" s="170">
        <v>0</v>
      </c>
      <c r="J265" s="170">
        <f>ROUND(I265*H265,2)</f>
        <v>0</v>
      </c>
      <c r="K265" s="167" t="s">
        <v>140</v>
      </c>
      <c r="L265" s="20"/>
      <c r="M265" s="171" t="s">
        <v>17</v>
      </c>
      <c r="N265" s="172" t="s">
        <v>42</v>
      </c>
      <c r="O265" s="173">
        <v>5.5E-2</v>
      </c>
      <c r="P265" s="173">
        <f>O265*H265</f>
        <v>3.0486499999999999</v>
      </c>
      <c r="Q265" s="173">
        <v>5.7599999999999997E-7</v>
      </c>
      <c r="R265" s="173">
        <f>Q265*H265</f>
        <v>3.1927680000000001E-5</v>
      </c>
      <c r="S265" s="173">
        <v>0</v>
      </c>
      <c r="T265" s="174">
        <f>S265*H265</f>
        <v>0</v>
      </c>
      <c r="U265" s="15"/>
      <c r="V265" s="15"/>
      <c r="W265" s="15"/>
      <c r="X265" s="15"/>
      <c r="Y265" s="15"/>
      <c r="Z265" s="15"/>
      <c r="AA265" s="15"/>
      <c r="AB265" s="15"/>
      <c r="AC265" s="15"/>
      <c r="AD265" s="15"/>
      <c r="AE265" s="15"/>
      <c r="AR265" s="175" t="s">
        <v>218</v>
      </c>
      <c r="AT265" s="175" t="s">
        <v>136</v>
      </c>
      <c r="AU265" s="175" t="s">
        <v>81</v>
      </c>
      <c r="AY265" s="2" t="s">
        <v>133</v>
      </c>
      <c r="BE265" s="176">
        <f>IF(N265="základní",J265,0)</f>
        <v>0</v>
      </c>
      <c r="BF265" s="176">
        <f>IF(N265="snížená",J265,0)</f>
        <v>0</v>
      </c>
      <c r="BG265" s="176">
        <f>IF(N265="zákl. přenesená",J265,0)</f>
        <v>0</v>
      </c>
      <c r="BH265" s="176">
        <f>IF(N265="sníž. přenesená",J265,0)</f>
        <v>0</v>
      </c>
      <c r="BI265" s="176">
        <f>IF(N265="nulová",J265,0)</f>
        <v>0</v>
      </c>
      <c r="BJ265" s="2" t="s">
        <v>79</v>
      </c>
      <c r="BK265" s="176">
        <f>ROUND(I265*H265,2)</f>
        <v>0</v>
      </c>
      <c r="BL265" s="2" t="s">
        <v>218</v>
      </c>
      <c r="BM265" s="175" t="s">
        <v>522</v>
      </c>
    </row>
    <row r="266" spans="1:65" s="21" customFormat="1" ht="57.6" x14ac:dyDescent="0.2">
      <c r="A266" s="15"/>
      <c r="B266" s="16"/>
      <c r="C266" s="17"/>
      <c r="D266" s="180" t="s">
        <v>157</v>
      </c>
      <c r="E266" s="17"/>
      <c r="F266" s="189" t="s">
        <v>523</v>
      </c>
      <c r="G266" s="17"/>
      <c r="H266" s="17"/>
      <c r="I266" s="17"/>
      <c r="J266" s="17"/>
      <c r="K266" s="17"/>
      <c r="L266" s="20"/>
      <c r="M266" s="190"/>
      <c r="N266" s="191"/>
      <c r="O266" s="48"/>
      <c r="P266" s="48"/>
      <c r="Q266" s="48"/>
      <c r="R266" s="48"/>
      <c r="S266" s="48"/>
      <c r="T266" s="49"/>
      <c r="U266" s="15"/>
      <c r="V266" s="15"/>
      <c r="W266" s="15"/>
      <c r="X266" s="15"/>
      <c r="Y266" s="15"/>
      <c r="Z266" s="15"/>
      <c r="AA266" s="15"/>
      <c r="AB266" s="15"/>
      <c r="AC266" s="15"/>
      <c r="AD266" s="15"/>
      <c r="AE266" s="15"/>
      <c r="AT266" s="2" t="s">
        <v>157</v>
      </c>
      <c r="AU266" s="2" t="s">
        <v>81</v>
      </c>
    </row>
    <row r="267" spans="1:65" s="21" customFormat="1" ht="16.5" customHeight="1" x14ac:dyDescent="0.2">
      <c r="A267" s="15"/>
      <c r="B267" s="16"/>
      <c r="C267" s="165" t="s">
        <v>524</v>
      </c>
      <c r="D267" s="165" t="s">
        <v>136</v>
      </c>
      <c r="E267" s="166" t="s">
        <v>525</v>
      </c>
      <c r="F267" s="167" t="s">
        <v>526</v>
      </c>
      <c r="G267" s="168" t="s">
        <v>139</v>
      </c>
      <c r="H267" s="169">
        <v>55.43</v>
      </c>
      <c r="I267" s="170">
        <v>0</v>
      </c>
      <c r="J267" s="170">
        <f>ROUND(I267*H267,2)</f>
        <v>0</v>
      </c>
      <c r="K267" s="167" t="s">
        <v>140</v>
      </c>
      <c r="L267" s="20"/>
      <c r="M267" s="171" t="s">
        <v>17</v>
      </c>
      <c r="N267" s="172" t="s">
        <v>42</v>
      </c>
      <c r="O267" s="173">
        <v>2.4E-2</v>
      </c>
      <c r="P267" s="173">
        <f>O267*H267</f>
        <v>1.3303199999999999</v>
      </c>
      <c r="Q267" s="173">
        <v>0</v>
      </c>
      <c r="R267" s="173">
        <f>Q267*H267</f>
        <v>0</v>
      </c>
      <c r="S267" s="173">
        <v>0</v>
      </c>
      <c r="T267" s="174">
        <f>S267*H267</f>
        <v>0</v>
      </c>
      <c r="U267" s="15"/>
      <c r="V267" s="15"/>
      <c r="W267" s="15"/>
      <c r="X267" s="15"/>
      <c r="Y267" s="15"/>
      <c r="Z267" s="15"/>
      <c r="AA267" s="15"/>
      <c r="AB267" s="15"/>
      <c r="AC267" s="15"/>
      <c r="AD267" s="15"/>
      <c r="AE267" s="15"/>
      <c r="AR267" s="175" t="s">
        <v>218</v>
      </c>
      <c r="AT267" s="175" t="s">
        <v>136</v>
      </c>
      <c r="AU267" s="175" t="s">
        <v>81</v>
      </c>
      <c r="AY267" s="2" t="s">
        <v>133</v>
      </c>
      <c r="BE267" s="176">
        <f>IF(N267="základní",J267,0)</f>
        <v>0</v>
      </c>
      <c r="BF267" s="176">
        <f>IF(N267="snížená",J267,0)</f>
        <v>0</v>
      </c>
      <c r="BG267" s="176">
        <f>IF(N267="zákl. přenesená",J267,0)</f>
        <v>0</v>
      </c>
      <c r="BH267" s="176">
        <f>IF(N267="sníž. přenesená",J267,0)</f>
        <v>0</v>
      </c>
      <c r="BI267" s="176">
        <f>IF(N267="nulová",J267,0)</f>
        <v>0</v>
      </c>
      <c r="BJ267" s="2" t="s">
        <v>79</v>
      </c>
      <c r="BK267" s="176">
        <f>ROUND(I267*H267,2)</f>
        <v>0</v>
      </c>
      <c r="BL267" s="2" t="s">
        <v>218</v>
      </c>
      <c r="BM267" s="175" t="s">
        <v>527</v>
      </c>
    </row>
    <row r="268" spans="1:65" s="21" customFormat="1" ht="57.6" x14ac:dyDescent="0.2">
      <c r="A268" s="15"/>
      <c r="B268" s="16"/>
      <c r="C268" s="17"/>
      <c r="D268" s="180" t="s">
        <v>157</v>
      </c>
      <c r="E268" s="17"/>
      <c r="F268" s="189" t="s">
        <v>523</v>
      </c>
      <c r="G268" s="17"/>
      <c r="H268" s="17"/>
      <c r="I268" s="17"/>
      <c r="J268" s="17"/>
      <c r="K268" s="17"/>
      <c r="L268" s="20"/>
      <c r="M268" s="190"/>
      <c r="N268" s="191"/>
      <c r="O268" s="48"/>
      <c r="P268" s="48"/>
      <c r="Q268" s="48"/>
      <c r="R268" s="48"/>
      <c r="S268" s="48"/>
      <c r="T268" s="49"/>
      <c r="U268" s="15"/>
      <c r="V268" s="15"/>
      <c r="W268" s="15"/>
      <c r="X268" s="15"/>
      <c r="Y268" s="15"/>
      <c r="Z268" s="15"/>
      <c r="AA268" s="15"/>
      <c r="AB268" s="15"/>
      <c r="AC268" s="15"/>
      <c r="AD268" s="15"/>
      <c r="AE268" s="15"/>
      <c r="AT268" s="2" t="s">
        <v>157</v>
      </c>
      <c r="AU268" s="2" t="s">
        <v>81</v>
      </c>
    </row>
    <row r="269" spans="1:65" s="21" customFormat="1" ht="16.5" customHeight="1" x14ac:dyDescent="0.2">
      <c r="A269" s="15"/>
      <c r="B269" s="16"/>
      <c r="C269" s="165" t="s">
        <v>528</v>
      </c>
      <c r="D269" s="165" t="s">
        <v>136</v>
      </c>
      <c r="E269" s="166" t="s">
        <v>529</v>
      </c>
      <c r="F269" s="167" t="s">
        <v>530</v>
      </c>
      <c r="G269" s="168" t="s">
        <v>139</v>
      </c>
      <c r="H269" s="169">
        <v>50.43</v>
      </c>
      <c r="I269" s="170">
        <v>0</v>
      </c>
      <c r="J269" s="170">
        <f>ROUND(I269*H269,2)</f>
        <v>0</v>
      </c>
      <c r="K269" s="167" t="s">
        <v>140</v>
      </c>
      <c r="L269" s="20"/>
      <c r="M269" s="171" t="s">
        <v>17</v>
      </c>
      <c r="N269" s="172" t="s">
        <v>42</v>
      </c>
      <c r="O269" s="173">
        <v>0.122</v>
      </c>
      <c r="P269" s="173">
        <f>O269*H269</f>
        <v>6.1524599999999996</v>
      </c>
      <c r="Q269" s="173">
        <v>5.0000000000000001E-4</v>
      </c>
      <c r="R269" s="173">
        <f>Q269*H269</f>
        <v>2.5215000000000001E-2</v>
      </c>
      <c r="S269" s="173">
        <v>0</v>
      </c>
      <c r="T269" s="174">
        <f>S269*H269</f>
        <v>0</v>
      </c>
      <c r="U269" s="15"/>
      <c r="V269" s="15"/>
      <c r="W269" s="15"/>
      <c r="X269" s="15"/>
      <c r="Y269" s="15"/>
      <c r="Z269" s="15"/>
      <c r="AA269" s="15"/>
      <c r="AB269" s="15"/>
      <c r="AC269" s="15"/>
      <c r="AD269" s="15"/>
      <c r="AE269" s="15"/>
      <c r="AR269" s="175" t="s">
        <v>218</v>
      </c>
      <c r="AT269" s="175" t="s">
        <v>136</v>
      </c>
      <c r="AU269" s="175" t="s">
        <v>81</v>
      </c>
      <c r="AY269" s="2" t="s">
        <v>133</v>
      </c>
      <c r="BE269" s="176">
        <f>IF(N269="základní",J269,0)</f>
        <v>0</v>
      </c>
      <c r="BF269" s="176">
        <f>IF(N269="snížená",J269,0)</f>
        <v>0</v>
      </c>
      <c r="BG269" s="176">
        <f>IF(N269="zákl. přenesená",J269,0)</f>
        <v>0</v>
      </c>
      <c r="BH269" s="176">
        <f>IF(N269="sníž. přenesená",J269,0)</f>
        <v>0</v>
      </c>
      <c r="BI269" s="176">
        <f>IF(N269="nulová",J269,0)</f>
        <v>0</v>
      </c>
      <c r="BJ269" s="2" t="s">
        <v>79</v>
      </c>
      <c r="BK269" s="176">
        <f>ROUND(I269*H269,2)</f>
        <v>0</v>
      </c>
      <c r="BL269" s="2" t="s">
        <v>218</v>
      </c>
      <c r="BM269" s="175" t="s">
        <v>531</v>
      </c>
    </row>
    <row r="270" spans="1:65" s="21" customFormat="1" ht="57.6" x14ac:dyDescent="0.2">
      <c r="A270" s="15"/>
      <c r="B270" s="16"/>
      <c r="C270" s="17"/>
      <c r="D270" s="180" t="s">
        <v>157</v>
      </c>
      <c r="E270" s="17"/>
      <c r="F270" s="189" t="s">
        <v>523</v>
      </c>
      <c r="G270" s="17"/>
      <c r="H270" s="17"/>
      <c r="I270" s="17"/>
      <c r="J270" s="17"/>
      <c r="K270" s="17"/>
      <c r="L270" s="20"/>
      <c r="M270" s="190"/>
      <c r="N270" s="191"/>
      <c r="O270" s="48"/>
      <c r="P270" s="48"/>
      <c r="Q270" s="48"/>
      <c r="R270" s="48"/>
      <c r="S270" s="48"/>
      <c r="T270" s="49"/>
      <c r="U270" s="15"/>
      <c r="V270" s="15"/>
      <c r="W270" s="15"/>
      <c r="X270" s="15"/>
      <c r="Y270" s="15"/>
      <c r="Z270" s="15"/>
      <c r="AA270" s="15"/>
      <c r="AB270" s="15"/>
      <c r="AC270" s="15"/>
      <c r="AD270" s="15"/>
      <c r="AE270" s="15"/>
      <c r="AT270" s="2" t="s">
        <v>157</v>
      </c>
      <c r="AU270" s="2" t="s">
        <v>81</v>
      </c>
    </row>
    <row r="271" spans="1:65" s="21" customFormat="1" ht="16.5" customHeight="1" x14ac:dyDescent="0.2">
      <c r="A271" s="15"/>
      <c r="B271" s="16"/>
      <c r="C271" s="165" t="s">
        <v>532</v>
      </c>
      <c r="D271" s="165" t="s">
        <v>136</v>
      </c>
      <c r="E271" s="166" t="s">
        <v>533</v>
      </c>
      <c r="F271" s="167" t="s">
        <v>534</v>
      </c>
      <c r="G271" s="168" t="s">
        <v>139</v>
      </c>
      <c r="H271" s="169">
        <v>55.43</v>
      </c>
      <c r="I271" s="170">
        <v>0</v>
      </c>
      <c r="J271" s="170">
        <f>ROUND(I271*H271,2)</f>
        <v>0</v>
      </c>
      <c r="K271" s="167" t="s">
        <v>140</v>
      </c>
      <c r="L271" s="20"/>
      <c r="M271" s="171" t="s">
        <v>17</v>
      </c>
      <c r="N271" s="172" t="s">
        <v>42</v>
      </c>
      <c r="O271" s="173">
        <v>0.35</v>
      </c>
      <c r="P271" s="173">
        <f>O271*H271</f>
        <v>19.400499999999997</v>
      </c>
      <c r="Q271" s="173">
        <v>1.4999999999999999E-2</v>
      </c>
      <c r="R271" s="173">
        <f>Q271*H271</f>
        <v>0.83144999999999991</v>
      </c>
      <c r="S271" s="173">
        <v>0</v>
      </c>
      <c r="T271" s="174">
        <f>S271*H271</f>
        <v>0</v>
      </c>
      <c r="U271" s="15"/>
      <c r="V271" s="15"/>
      <c r="W271" s="15"/>
      <c r="X271" s="15"/>
      <c r="Y271" s="15"/>
      <c r="Z271" s="15"/>
      <c r="AA271" s="15"/>
      <c r="AB271" s="15"/>
      <c r="AC271" s="15"/>
      <c r="AD271" s="15"/>
      <c r="AE271" s="15"/>
      <c r="AR271" s="175" t="s">
        <v>218</v>
      </c>
      <c r="AT271" s="175" t="s">
        <v>136</v>
      </c>
      <c r="AU271" s="175" t="s">
        <v>81</v>
      </c>
      <c r="AY271" s="2" t="s">
        <v>133</v>
      </c>
      <c r="BE271" s="176">
        <f>IF(N271="základní",J271,0)</f>
        <v>0</v>
      </c>
      <c r="BF271" s="176">
        <f>IF(N271="snížená",J271,0)</f>
        <v>0</v>
      </c>
      <c r="BG271" s="176">
        <f>IF(N271="zákl. přenesená",J271,0)</f>
        <v>0</v>
      </c>
      <c r="BH271" s="176">
        <f>IF(N271="sníž. přenesená",J271,0)</f>
        <v>0</v>
      </c>
      <c r="BI271" s="176">
        <f>IF(N271="nulová",J271,0)</f>
        <v>0</v>
      </c>
      <c r="BJ271" s="2" t="s">
        <v>79</v>
      </c>
      <c r="BK271" s="176">
        <f>ROUND(I271*H271,2)</f>
        <v>0</v>
      </c>
      <c r="BL271" s="2" t="s">
        <v>218</v>
      </c>
      <c r="BM271" s="175" t="s">
        <v>535</v>
      </c>
    </row>
    <row r="272" spans="1:65" s="21" customFormat="1" ht="57.6" x14ac:dyDescent="0.2">
      <c r="A272" s="15"/>
      <c r="B272" s="16"/>
      <c r="C272" s="17"/>
      <c r="D272" s="180" t="s">
        <v>157</v>
      </c>
      <c r="E272" s="17"/>
      <c r="F272" s="189" t="s">
        <v>523</v>
      </c>
      <c r="G272" s="17"/>
      <c r="H272" s="17"/>
      <c r="I272" s="17"/>
      <c r="J272" s="17"/>
      <c r="K272" s="17"/>
      <c r="L272" s="20"/>
      <c r="M272" s="190"/>
      <c r="N272" s="191"/>
      <c r="O272" s="48"/>
      <c r="P272" s="48"/>
      <c r="Q272" s="48"/>
      <c r="R272" s="48"/>
      <c r="S272" s="48"/>
      <c r="T272" s="49"/>
      <c r="U272" s="15"/>
      <c r="V272" s="15"/>
      <c r="W272" s="15"/>
      <c r="X272" s="15"/>
      <c r="Y272" s="15"/>
      <c r="Z272" s="15"/>
      <c r="AA272" s="15"/>
      <c r="AB272" s="15"/>
      <c r="AC272" s="15"/>
      <c r="AD272" s="15"/>
      <c r="AE272" s="15"/>
      <c r="AT272" s="2" t="s">
        <v>157</v>
      </c>
      <c r="AU272" s="2" t="s">
        <v>81</v>
      </c>
    </row>
    <row r="273" spans="1:65" s="21" customFormat="1" ht="16.5" customHeight="1" x14ac:dyDescent="0.2">
      <c r="A273" s="15"/>
      <c r="B273" s="16"/>
      <c r="C273" s="165" t="s">
        <v>536</v>
      </c>
      <c r="D273" s="165" t="s">
        <v>136</v>
      </c>
      <c r="E273" s="166" t="s">
        <v>537</v>
      </c>
      <c r="F273" s="167" t="s">
        <v>538</v>
      </c>
      <c r="G273" s="168" t="s">
        <v>139</v>
      </c>
      <c r="H273" s="169">
        <v>55.43</v>
      </c>
      <c r="I273" s="170">
        <v>0</v>
      </c>
      <c r="J273" s="170">
        <f>ROUND(I273*H273,2)</f>
        <v>0</v>
      </c>
      <c r="K273" s="167" t="s">
        <v>140</v>
      </c>
      <c r="L273" s="20"/>
      <c r="M273" s="171" t="s">
        <v>17</v>
      </c>
      <c r="N273" s="172" t="s">
        <v>42</v>
      </c>
      <c r="O273" s="173">
        <v>0.379</v>
      </c>
      <c r="P273" s="173">
        <f>O273*H273</f>
        <v>21.00797</v>
      </c>
      <c r="Q273" s="173">
        <v>4.0000000000000002E-4</v>
      </c>
      <c r="R273" s="173">
        <f>Q273*H273</f>
        <v>2.2172000000000001E-2</v>
      </c>
      <c r="S273" s="173">
        <v>0</v>
      </c>
      <c r="T273" s="174">
        <f>S273*H273</f>
        <v>0</v>
      </c>
      <c r="U273" s="15"/>
      <c r="V273" s="15"/>
      <c r="W273" s="15"/>
      <c r="X273" s="15"/>
      <c r="Y273" s="15"/>
      <c r="Z273" s="15"/>
      <c r="AA273" s="15"/>
      <c r="AB273" s="15"/>
      <c r="AC273" s="15"/>
      <c r="AD273" s="15"/>
      <c r="AE273" s="15"/>
      <c r="AR273" s="175" t="s">
        <v>218</v>
      </c>
      <c r="AT273" s="175" t="s">
        <v>136</v>
      </c>
      <c r="AU273" s="175" t="s">
        <v>81</v>
      </c>
      <c r="AY273" s="2" t="s">
        <v>133</v>
      </c>
      <c r="BE273" s="176">
        <f>IF(N273="základní",J273,0)</f>
        <v>0</v>
      </c>
      <c r="BF273" s="176">
        <f>IF(N273="snížená",J273,0)</f>
        <v>0</v>
      </c>
      <c r="BG273" s="176">
        <f>IF(N273="zákl. přenesená",J273,0)</f>
        <v>0</v>
      </c>
      <c r="BH273" s="176">
        <f>IF(N273="sníž. přenesená",J273,0)</f>
        <v>0</v>
      </c>
      <c r="BI273" s="176">
        <f>IF(N273="nulová",J273,0)</f>
        <v>0</v>
      </c>
      <c r="BJ273" s="2" t="s">
        <v>79</v>
      </c>
      <c r="BK273" s="176">
        <f>ROUND(I273*H273,2)</f>
        <v>0</v>
      </c>
      <c r="BL273" s="2" t="s">
        <v>218</v>
      </c>
      <c r="BM273" s="175" t="s">
        <v>539</v>
      </c>
    </row>
    <row r="274" spans="1:65" s="21" customFormat="1" ht="16.5" customHeight="1" x14ac:dyDescent="0.2">
      <c r="A274" s="15"/>
      <c r="B274" s="16"/>
      <c r="C274" s="213" t="s">
        <v>540</v>
      </c>
      <c r="D274" s="213" t="s">
        <v>293</v>
      </c>
      <c r="E274" s="214" t="s">
        <v>541</v>
      </c>
      <c r="F274" s="215" t="s">
        <v>542</v>
      </c>
      <c r="G274" s="216" t="s">
        <v>139</v>
      </c>
      <c r="H274" s="217">
        <v>60.972999999999999</v>
      </c>
      <c r="I274" s="218">
        <v>0</v>
      </c>
      <c r="J274" s="218">
        <f>ROUND(I274*H274,2)</f>
        <v>0</v>
      </c>
      <c r="K274" s="215" t="s">
        <v>306</v>
      </c>
      <c r="L274" s="219"/>
      <c r="M274" s="220" t="s">
        <v>17</v>
      </c>
      <c r="N274" s="221" t="s">
        <v>42</v>
      </c>
      <c r="O274" s="173">
        <v>0</v>
      </c>
      <c r="P274" s="173">
        <f>O274*H274</f>
        <v>0</v>
      </c>
      <c r="Q274" s="173">
        <v>2.5999999999999999E-3</v>
      </c>
      <c r="R274" s="173">
        <f>Q274*H274</f>
        <v>0.1585298</v>
      </c>
      <c r="S274" s="173">
        <v>0</v>
      </c>
      <c r="T274" s="174">
        <f>S274*H274</f>
        <v>0</v>
      </c>
      <c r="U274" s="15"/>
      <c r="V274" s="15"/>
      <c r="W274" s="15"/>
      <c r="X274" s="15"/>
      <c r="Y274" s="15"/>
      <c r="Z274" s="15"/>
      <c r="AA274" s="15"/>
      <c r="AB274" s="15"/>
      <c r="AC274" s="15"/>
      <c r="AD274" s="15"/>
      <c r="AE274" s="15"/>
      <c r="AR274" s="175" t="s">
        <v>296</v>
      </c>
      <c r="AT274" s="175" t="s">
        <v>293</v>
      </c>
      <c r="AU274" s="175" t="s">
        <v>81</v>
      </c>
      <c r="AY274" s="2" t="s">
        <v>133</v>
      </c>
      <c r="BE274" s="176">
        <f>IF(N274="základní",J274,0)</f>
        <v>0</v>
      </c>
      <c r="BF274" s="176">
        <f>IF(N274="snížená",J274,0)</f>
        <v>0</v>
      </c>
      <c r="BG274" s="176">
        <f>IF(N274="zákl. přenesená",J274,0)</f>
        <v>0</v>
      </c>
      <c r="BH274" s="176">
        <f>IF(N274="sníž. přenesená",J274,0)</f>
        <v>0</v>
      </c>
      <c r="BI274" s="176">
        <f>IF(N274="nulová",J274,0)</f>
        <v>0</v>
      </c>
      <c r="BJ274" s="2" t="s">
        <v>79</v>
      </c>
      <c r="BK274" s="176">
        <f>ROUND(I274*H274,2)</f>
        <v>0</v>
      </c>
      <c r="BL274" s="2" t="s">
        <v>218</v>
      </c>
      <c r="BM274" s="175" t="s">
        <v>543</v>
      </c>
    </row>
    <row r="275" spans="1:65" s="177" customFormat="1" x14ac:dyDescent="0.2">
      <c r="B275" s="178"/>
      <c r="C275" s="179"/>
      <c r="D275" s="180" t="s">
        <v>143</v>
      </c>
      <c r="E275" s="179"/>
      <c r="F275" s="182" t="s">
        <v>298</v>
      </c>
      <c r="G275" s="179"/>
      <c r="H275" s="183">
        <v>60.972999999999999</v>
      </c>
      <c r="I275" s="179"/>
      <c r="J275" s="179"/>
      <c r="K275" s="179"/>
      <c r="L275" s="184"/>
      <c r="M275" s="185"/>
      <c r="N275" s="186"/>
      <c r="O275" s="186"/>
      <c r="P275" s="186"/>
      <c r="Q275" s="186"/>
      <c r="R275" s="186"/>
      <c r="S275" s="186"/>
      <c r="T275" s="187"/>
      <c r="AT275" s="188" t="s">
        <v>143</v>
      </c>
      <c r="AU275" s="188" t="s">
        <v>81</v>
      </c>
      <c r="AV275" s="177" t="s">
        <v>81</v>
      </c>
      <c r="AW275" s="177" t="s">
        <v>4</v>
      </c>
      <c r="AX275" s="177" t="s">
        <v>79</v>
      </c>
      <c r="AY275" s="188" t="s">
        <v>133</v>
      </c>
    </row>
    <row r="276" spans="1:65" s="21" customFormat="1" ht="16.5" customHeight="1" x14ac:dyDescent="0.2">
      <c r="A276" s="15"/>
      <c r="B276" s="16"/>
      <c r="C276" s="165" t="s">
        <v>544</v>
      </c>
      <c r="D276" s="165" t="s">
        <v>136</v>
      </c>
      <c r="E276" s="166" t="s">
        <v>545</v>
      </c>
      <c r="F276" s="167" t="s">
        <v>546</v>
      </c>
      <c r="G276" s="168" t="s">
        <v>289</v>
      </c>
      <c r="H276" s="169">
        <v>29.954000000000001</v>
      </c>
      <c r="I276" s="170">
        <v>0</v>
      </c>
      <c r="J276" s="170">
        <f>ROUND(I276*H276,2)</f>
        <v>0</v>
      </c>
      <c r="K276" s="167" t="s">
        <v>140</v>
      </c>
      <c r="L276" s="20"/>
      <c r="M276" s="171" t="s">
        <v>17</v>
      </c>
      <c r="N276" s="172" t="s">
        <v>42</v>
      </c>
      <c r="O276" s="173">
        <v>3.5000000000000003E-2</v>
      </c>
      <c r="P276" s="173">
        <f>O276*H276</f>
        <v>1.0483900000000002</v>
      </c>
      <c r="Q276" s="173">
        <v>0</v>
      </c>
      <c r="R276" s="173">
        <f>Q276*H276</f>
        <v>0</v>
      </c>
      <c r="S276" s="173">
        <v>2.9999999999999997E-4</v>
      </c>
      <c r="T276" s="174">
        <f>S276*H276</f>
        <v>8.9861999999999997E-3</v>
      </c>
      <c r="U276" s="15"/>
      <c r="V276" s="15"/>
      <c r="W276" s="15"/>
      <c r="X276" s="15"/>
      <c r="Y276" s="15"/>
      <c r="Z276" s="15"/>
      <c r="AA276" s="15"/>
      <c r="AB276" s="15"/>
      <c r="AC276" s="15"/>
      <c r="AD276" s="15"/>
      <c r="AE276" s="15"/>
      <c r="AR276" s="175" t="s">
        <v>218</v>
      </c>
      <c r="AT276" s="175" t="s">
        <v>136</v>
      </c>
      <c r="AU276" s="175" t="s">
        <v>81</v>
      </c>
      <c r="AY276" s="2" t="s">
        <v>133</v>
      </c>
      <c r="BE276" s="176">
        <f>IF(N276="základní",J276,0)</f>
        <v>0</v>
      </c>
      <c r="BF276" s="176">
        <f>IF(N276="snížená",J276,0)</f>
        <v>0</v>
      </c>
      <c r="BG276" s="176">
        <f>IF(N276="zákl. přenesená",J276,0)</f>
        <v>0</v>
      </c>
      <c r="BH276" s="176">
        <f>IF(N276="sníž. přenesená",J276,0)</f>
        <v>0</v>
      </c>
      <c r="BI276" s="176">
        <f>IF(N276="nulová",J276,0)</f>
        <v>0</v>
      </c>
      <c r="BJ276" s="2" t="s">
        <v>79</v>
      </c>
      <c r="BK276" s="176">
        <f>ROUND(I276*H276,2)</f>
        <v>0</v>
      </c>
      <c r="BL276" s="2" t="s">
        <v>218</v>
      </c>
      <c r="BM276" s="175" t="s">
        <v>547</v>
      </c>
    </row>
    <row r="277" spans="1:65" s="21" customFormat="1" ht="16.5" customHeight="1" x14ac:dyDescent="0.2">
      <c r="A277" s="15"/>
      <c r="B277" s="16"/>
      <c r="C277" s="165" t="s">
        <v>548</v>
      </c>
      <c r="D277" s="165" t="s">
        <v>136</v>
      </c>
      <c r="E277" s="166" t="s">
        <v>549</v>
      </c>
      <c r="F277" s="167" t="s">
        <v>550</v>
      </c>
      <c r="G277" s="168" t="s">
        <v>289</v>
      </c>
      <c r="H277" s="169">
        <v>29.954000000000001</v>
      </c>
      <c r="I277" s="170">
        <v>0</v>
      </c>
      <c r="J277" s="170">
        <f>ROUND(I277*H277,2)</f>
        <v>0</v>
      </c>
      <c r="K277" s="167" t="s">
        <v>140</v>
      </c>
      <c r="L277" s="20"/>
      <c r="M277" s="171" t="s">
        <v>17</v>
      </c>
      <c r="N277" s="172" t="s">
        <v>42</v>
      </c>
      <c r="O277" s="173">
        <v>0.30599999999999999</v>
      </c>
      <c r="P277" s="173">
        <f>O277*H277</f>
        <v>9.1659240000000004</v>
      </c>
      <c r="Q277" s="173">
        <v>2.987E-5</v>
      </c>
      <c r="R277" s="173">
        <f>Q277*H277</f>
        <v>8.9472598000000006E-4</v>
      </c>
      <c r="S277" s="173">
        <v>0</v>
      </c>
      <c r="T277" s="174">
        <f>S277*H277</f>
        <v>0</v>
      </c>
      <c r="U277" s="15"/>
      <c r="V277" s="15"/>
      <c r="W277" s="15"/>
      <c r="X277" s="15"/>
      <c r="Y277" s="15"/>
      <c r="Z277" s="15"/>
      <c r="AA277" s="15"/>
      <c r="AB277" s="15"/>
      <c r="AC277" s="15"/>
      <c r="AD277" s="15"/>
      <c r="AE277" s="15"/>
      <c r="AR277" s="175" t="s">
        <v>218</v>
      </c>
      <c r="AT277" s="175" t="s">
        <v>136</v>
      </c>
      <c r="AU277" s="175" t="s">
        <v>81</v>
      </c>
      <c r="AY277" s="2" t="s">
        <v>133</v>
      </c>
      <c r="BE277" s="176">
        <f>IF(N277="základní",J277,0)</f>
        <v>0</v>
      </c>
      <c r="BF277" s="176">
        <f>IF(N277="snížená",J277,0)</f>
        <v>0</v>
      </c>
      <c r="BG277" s="176">
        <f>IF(N277="zákl. přenesená",J277,0)</f>
        <v>0</v>
      </c>
      <c r="BH277" s="176">
        <f>IF(N277="sníž. přenesená",J277,0)</f>
        <v>0</v>
      </c>
      <c r="BI277" s="176">
        <f>IF(N277="nulová",J277,0)</f>
        <v>0</v>
      </c>
      <c r="BJ277" s="2" t="s">
        <v>79</v>
      </c>
      <c r="BK277" s="176">
        <f>ROUND(I277*H277,2)</f>
        <v>0</v>
      </c>
      <c r="BL277" s="2" t="s">
        <v>218</v>
      </c>
      <c r="BM277" s="175" t="s">
        <v>551</v>
      </c>
    </row>
    <row r="278" spans="1:65" s="177" customFormat="1" x14ac:dyDescent="0.2">
      <c r="B278" s="178"/>
      <c r="C278" s="179"/>
      <c r="D278" s="180" t="s">
        <v>143</v>
      </c>
      <c r="E278" s="181" t="s">
        <v>17</v>
      </c>
      <c r="F278" s="182" t="s">
        <v>552</v>
      </c>
      <c r="G278" s="179"/>
      <c r="H278" s="183">
        <v>29.954000000000001</v>
      </c>
      <c r="I278" s="179"/>
      <c r="J278" s="179"/>
      <c r="K278" s="179"/>
      <c r="L278" s="184"/>
      <c r="M278" s="185"/>
      <c r="N278" s="186"/>
      <c r="O278" s="186"/>
      <c r="P278" s="186"/>
      <c r="Q278" s="186"/>
      <c r="R278" s="186"/>
      <c r="S278" s="186"/>
      <c r="T278" s="187"/>
      <c r="AT278" s="188" t="s">
        <v>143</v>
      </c>
      <c r="AU278" s="188" t="s">
        <v>81</v>
      </c>
      <c r="AV278" s="177" t="s">
        <v>81</v>
      </c>
      <c r="AW278" s="177" t="s">
        <v>31</v>
      </c>
      <c r="AX278" s="177" t="s">
        <v>79</v>
      </c>
      <c r="AY278" s="188" t="s">
        <v>133</v>
      </c>
    </row>
    <row r="279" spans="1:65" s="21" customFormat="1" ht="16.5" customHeight="1" x14ac:dyDescent="0.2">
      <c r="A279" s="15"/>
      <c r="B279" s="16"/>
      <c r="C279" s="213" t="s">
        <v>553</v>
      </c>
      <c r="D279" s="213" t="s">
        <v>293</v>
      </c>
      <c r="E279" s="214" t="s">
        <v>554</v>
      </c>
      <c r="F279" s="215" t="s">
        <v>555</v>
      </c>
      <c r="G279" s="216" t="s">
        <v>289</v>
      </c>
      <c r="H279" s="217">
        <v>32.948999999999998</v>
      </c>
      <c r="I279" s="218">
        <v>0</v>
      </c>
      <c r="J279" s="218">
        <f>ROUND(I279*H279,2)</f>
        <v>0</v>
      </c>
      <c r="K279" s="215" t="s">
        <v>140</v>
      </c>
      <c r="L279" s="219"/>
      <c r="M279" s="220" t="s">
        <v>17</v>
      </c>
      <c r="N279" s="221" t="s">
        <v>42</v>
      </c>
      <c r="O279" s="173">
        <v>0</v>
      </c>
      <c r="P279" s="173">
        <f>O279*H279</f>
        <v>0</v>
      </c>
      <c r="Q279" s="173">
        <v>3.8000000000000002E-4</v>
      </c>
      <c r="R279" s="173">
        <f>Q279*H279</f>
        <v>1.252062E-2</v>
      </c>
      <c r="S279" s="173">
        <v>0</v>
      </c>
      <c r="T279" s="174">
        <f>S279*H279</f>
        <v>0</v>
      </c>
      <c r="U279" s="15"/>
      <c r="V279" s="15"/>
      <c r="W279" s="15"/>
      <c r="X279" s="15"/>
      <c r="Y279" s="15"/>
      <c r="Z279" s="15"/>
      <c r="AA279" s="15"/>
      <c r="AB279" s="15"/>
      <c r="AC279" s="15"/>
      <c r="AD279" s="15"/>
      <c r="AE279" s="15"/>
      <c r="AR279" s="175" t="s">
        <v>296</v>
      </c>
      <c r="AT279" s="175" t="s">
        <v>293</v>
      </c>
      <c r="AU279" s="175" t="s">
        <v>81</v>
      </c>
      <c r="AY279" s="2" t="s">
        <v>133</v>
      </c>
      <c r="BE279" s="176">
        <f>IF(N279="základní",J279,0)</f>
        <v>0</v>
      </c>
      <c r="BF279" s="176">
        <f>IF(N279="snížená",J279,0)</f>
        <v>0</v>
      </c>
      <c r="BG279" s="176">
        <f>IF(N279="zákl. přenesená",J279,0)</f>
        <v>0</v>
      </c>
      <c r="BH279" s="176">
        <f>IF(N279="sníž. přenesená",J279,0)</f>
        <v>0</v>
      </c>
      <c r="BI279" s="176">
        <f>IF(N279="nulová",J279,0)</f>
        <v>0</v>
      </c>
      <c r="BJ279" s="2" t="s">
        <v>79</v>
      </c>
      <c r="BK279" s="176">
        <f>ROUND(I279*H279,2)</f>
        <v>0</v>
      </c>
      <c r="BL279" s="2" t="s">
        <v>218</v>
      </c>
      <c r="BM279" s="175" t="s">
        <v>556</v>
      </c>
    </row>
    <row r="280" spans="1:65" s="177" customFormat="1" x14ac:dyDescent="0.2">
      <c r="B280" s="178"/>
      <c r="C280" s="179"/>
      <c r="D280" s="180" t="s">
        <v>143</v>
      </c>
      <c r="E280" s="179"/>
      <c r="F280" s="182" t="s">
        <v>557</v>
      </c>
      <c r="G280" s="179"/>
      <c r="H280" s="183">
        <v>32.948999999999998</v>
      </c>
      <c r="I280" s="179"/>
      <c r="J280" s="179"/>
      <c r="K280" s="179"/>
      <c r="L280" s="184"/>
      <c r="M280" s="185"/>
      <c r="N280" s="186"/>
      <c r="O280" s="186"/>
      <c r="P280" s="186"/>
      <c r="Q280" s="186"/>
      <c r="R280" s="186"/>
      <c r="S280" s="186"/>
      <c r="T280" s="187"/>
      <c r="AT280" s="188" t="s">
        <v>143</v>
      </c>
      <c r="AU280" s="188" t="s">
        <v>81</v>
      </c>
      <c r="AV280" s="177" t="s">
        <v>81</v>
      </c>
      <c r="AW280" s="177" t="s">
        <v>4</v>
      </c>
      <c r="AX280" s="177" t="s">
        <v>79</v>
      </c>
      <c r="AY280" s="188" t="s">
        <v>133</v>
      </c>
    </row>
    <row r="281" spans="1:65" s="21" customFormat="1" ht="16.5" customHeight="1" x14ac:dyDescent="0.2">
      <c r="A281" s="15"/>
      <c r="B281" s="16"/>
      <c r="C281" s="165" t="s">
        <v>558</v>
      </c>
      <c r="D281" s="165" t="s">
        <v>136</v>
      </c>
      <c r="E281" s="166" t="s">
        <v>559</v>
      </c>
      <c r="F281" s="167" t="s">
        <v>560</v>
      </c>
      <c r="G281" s="168" t="s">
        <v>289</v>
      </c>
      <c r="H281" s="169">
        <v>0.9</v>
      </c>
      <c r="I281" s="170">
        <v>0</v>
      </c>
      <c r="J281" s="170">
        <f>ROUND(I281*H281,2)</f>
        <v>0</v>
      </c>
      <c r="K281" s="167" t="s">
        <v>140</v>
      </c>
      <c r="L281" s="20"/>
      <c r="M281" s="171" t="s">
        <v>17</v>
      </c>
      <c r="N281" s="172" t="s">
        <v>42</v>
      </c>
      <c r="O281" s="173">
        <v>0.26400000000000001</v>
      </c>
      <c r="P281" s="173">
        <f>O281*H281</f>
        <v>0.23760000000000001</v>
      </c>
      <c r="Q281" s="173">
        <v>0</v>
      </c>
      <c r="R281" s="173">
        <f>Q281*H281</f>
        <v>0</v>
      </c>
      <c r="S281" s="173">
        <v>0</v>
      </c>
      <c r="T281" s="174">
        <f>S281*H281</f>
        <v>0</v>
      </c>
      <c r="U281" s="15"/>
      <c r="V281" s="15"/>
      <c r="W281" s="15"/>
      <c r="X281" s="15"/>
      <c r="Y281" s="15"/>
      <c r="Z281" s="15"/>
      <c r="AA281" s="15"/>
      <c r="AB281" s="15"/>
      <c r="AC281" s="15"/>
      <c r="AD281" s="15"/>
      <c r="AE281" s="15"/>
      <c r="AR281" s="175" t="s">
        <v>218</v>
      </c>
      <c r="AT281" s="175" t="s">
        <v>136</v>
      </c>
      <c r="AU281" s="175" t="s">
        <v>81</v>
      </c>
      <c r="AY281" s="2" t="s">
        <v>133</v>
      </c>
      <c r="BE281" s="176">
        <f>IF(N281="základní",J281,0)</f>
        <v>0</v>
      </c>
      <c r="BF281" s="176">
        <f>IF(N281="snížená",J281,0)</f>
        <v>0</v>
      </c>
      <c r="BG281" s="176">
        <f>IF(N281="zákl. přenesená",J281,0)</f>
        <v>0</v>
      </c>
      <c r="BH281" s="176">
        <f>IF(N281="sníž. přenesená",J281,0)</f>
        <v>0</v>
      </c>
      <c r="BI281" s="176">
        <f>IF(N281="nulová",J281,0)</f>
        <v>0</v>
      </c>
      <c r="BJ281" s="2" t="s">
        <v>79</v>
      </c>
      <c r="BK281" s="176">
        <f>ROUND(I281*H281,2)</f>
        <v>0</v>
      </c>
      <c r="BL281" s="2" t="s">
        <v>218</v>
      </c>
      <c r="BM281" s="175" t="s">
        <v>561</v>
      </c>
    </row>
    <row r="282" spans="1:65" s="21" customFormat="1" ht="16.5" customHeight="1" x14ac:dyDescent="0.2">
      <c r="A282" s="15"/>
      <c r="B282" s="16"/>
      <c r="C282" s="213" t="s">
        <v>562</v>
      </c>
      <c r="D282" s="213" t="s">
        <v>293</v>
      </c>
      <c r="E282" s="214" t="s">
        <v>563</v>
      </c>
      <c r="F282" s="215" t="s">
        <v>564</v>
      </c>
      <c r="G282" s="216" t="s">
        <v>289</v>
      </c>
      <c r="H282" s="217">
        <v>0.99</v>
      </c>
      <c r="I282" s="218">
        <v>0</v>
      </c>
      <c r="J282" s="218">
        <f>ROUND(I282*H282,2)</f>
        <v>0</v>
      </c>
      <c r="K282" s="215" t="s">
        <v>140</v>
      </c>
      <c r="L282" s="219"/>
      <c r="M282" s="220" t="s">
        <v>17</v>
      </c>
      <c r="N282" s="221" t="s">
        <v>42</v>
      </c>
      <c r="O282" s="173">
        <v>0</v>
      </c>
      <c r="P282" s="173">
        <f>O282*H282</f>
        <v>0</v>
      </c>
      <c r="Q282" s="173">
        <v>3.1E-4</v>
      </c>
      <c r="R282" s="173">
        <f>Q282*H282</f>
        <v>3.0689999999999998E-4</v>
      </c>
      <c r="S282" s="173">
        <v>0</v>
      </c>
      <c r="T282" s="174">
        <f>S282*H282</f>
        <v>0</v>
      </c>
      <c r="U282" s="15"/>
      <c r="V282" s="15"/>
      <c r="W282" s="15"/>
      <c r="X282" s="15"/>
      <c r="Y282" s="15"/>
      <c r="Z282" s="15"/>
      <c r="AA282" s="15"/>
      <c r="AB282" s="15"/>
      <c r="AC282" s="15"/>
      <c r="AD282" s="15"/>
      <c r="AE282" s="15"/>
      <c r="AR282" s="175" t="s">
        <v>296</v>
      </c>
      <c r="AT282" s="175" t="s">
        <v>293</v>
      </c>
      <c r="AU282" s="175" t="s">
        <v>81</v>
      </c>
      <c r="AY282" s="2" t="s">
        <v>133</v>
      </c>
      <c r="BE282" s="176">
        <f>IF(N282="základní",J282,0)</f>
        <v>0</v>
      </c>
      <c r="BF282" s="176">
        <f>IF(N282="snížená",J282,0)</f>
        <v>0</v>
      </c>
      <c r="BG282" s="176">
        <f>IF(N282="zákl. přenesená",J282,0)</f>
        <v>0</v>
      </c>
      <c r="BH282" s="176">
        <f>IF(N282="sníž. přenesená",J282,0)</f>
        <v>0</v>
      </c>
      <c r="BI282" s="176">
        <f>IF(N282="nulová",J282,0)</f>
        <v>0</v>
      </c>
      <c r="BJ282" s="2" t="s">
        <v>79</v>
      </c>
      <c r="BK282" s="176">
        <f>ROUND(I282*H282,2)</f>
        <v>0</v>
      </c>
      <c r="BL282" s="2" t="s">
        <v>218</v>
      </c>
      <c r="BM282" s="175" t="s">
        <v>565</v>
      </c>
    </row>
    <row r="283" spans="1:65" s="177" customFormat="1" x14ac:dyDescent="0.2">
      <c r="B283" s="178"/>
      <c r="C283" s="179"/>
      <c r="D283" s="180" t="s">
        <v>143</v>
      </c>
      <c r="E283" s="179"/>
      <c r="F283" s="182" t="s">
        <v>566</v>
      </c>
      <c r="G283" s="179"/>
      <c r="H283" s="183">
        <v>0.99</v>
      </c>
      <c r="I283" s="179"/>
      <c r="J283" s="179"/>
      <c r="K283" s="179"/>
      <c r="L283" s="184"/>
      <c r="M283" s="185"/>
      <c r="N283" s="186"/>
      <c r="O283" s="186"/>
      <c r="P283" s="186"/>
      <c r="Q283" s="186"/>
      <c r="R283" s="186"/>
      <c r="S283" s="186"/>
      <c r="T283" s="187"/>
      <c r="AT283" s="188" t="s">
        <v>143</v>
      </c>
      <c r="AU283" s="188" t="s">
        <v>81</v>
      </c>
      <c r="AV283" s="177" t="s">
        <v>81</v>
      </c>
      <c r="AW283" s="177" t="s">
        <v>4</v>
      </c>
      <c r="AX283" s="177" t="s">
        <v>79</v>
      </c>
      <c r="AY283" s="188" t="s">
        <v>133</v>
      </c>
    </row>
    <row r="284" spans="1:65" s="21" customFormat="1" ht="21.75" customHeight="1" x14ac:dyDescent="0.2">
      <c r="A284" s="15"/>
      <c r="B284" s="16"/>
      <c r="C284" s="165" t="s">
        <v>567</v>
      </c>
      <c r="D284" s="165" t="s">
        <v>136</v>
      </c>
      <c r="E284" s="166" t="s">
        <v>568</v>
      </c>
      <c r="F284" s="167" t="s">
        <v>569</v>
      </c>
      <c r="G284" s="168" t="s">
        <v>252</v>
      </c>
      <c r="H284" s="169">
        <v>1.0509999999999999</v>
      </c>
      <c r="I284" s="170">
        <v>0</v>
      </c>
      <c r="J284" s="170">
        <f>ROUND(I284*H284,2)</f>
        <v>0</v>
      </c>
      <c r="K284" s="167" t="s">
        <v>140</v>
      </c>
      <c r="L284" s="20"/>
      <c r="M284" s="171" t="s">
        <v>17</v>
      </c>
      <c r="N284" s="172" t="s">
        <v>42</v>
      </c>
      <c r="O284" s="173">
        <v>1.091</v>
      </c>
      <c r="P284" s="173">
        <f>O284*H284</f>
        <v>1.1466409999999998</v>
      </c>
      <c r="Q284" s="173">
        <v>0</v>
      </c>
      <c r="R284" s="173">
        <f>Q284*H284</f>
        <v>0</v>
      </c>
      <c r="S284" s="173">
        <v>0</v>
      </c>
      <c r="T284" s="174">
        <f>S284*H284</f>
        <v>0</v>
      </c>
      <c r="U284" s="15"/>
      <c r="V284" s="15"/>
      <c r="W284" s="15"/>
      <c r="X284" s="15"/>
      <c r="Y284" s="15"/>
      <c r="Z284" s="15"/>
      <c r="AA284" s="15"/>
      <c r="AB284" s="15"/>
      <c r="AC284" s="15"/>
      <c r="AD284" s="15"/>
      <c r="AE284" s="15"/>
      <c r="AR284" s="175" t="s">
        <v>218</v>
      </c>
      <c r="AT284" s="175" t="s">
        <v>136</v>
      </c>
      <c r="AU284" s="175" t="s">
        <v>81</v>
      </c>
      <c r="AY284" s="2" t="s">
        <v>133</v>
      </c>
      <c r="BE284" s="176">
        <f>IF(N284="základní",J284,0)</f>
        <v>0</v>
      </c>
      <c r="BF284" s="176">
        <f>IF(N284="snížená",J284,0)</f>
        <v>0</v>
      </c>
      <c r="BG284" s="176">
        <f>IF(N284="zákl. přenesená",J284,0)</f>
        <v>0</v>
      </c>
      <c r="BH284" s="176">
        <f>IF(N284="sníž. přenesená",J284,0)</f>
        <v>0</v>
      </c>
      <c r="BI284" s="176">
        <f>IF(N284="nulová",J284,0)</f>
        <v>0</v>
      </c>
      <c r="BJ284" s="2" t="s">
        <v>79</v>
      </c>
      <c r="BK284" s="176">
        <f>ROUND(I284*H284,2)</f>
        <v>0</v>
      </c>
      <c r="BL284" s="2" t="s">
        <v>218</v>
      </c>
      <c r="BM284" s="175" t="s">
        <v>570</v>
      </c>
    </row>
    <row r="285" spans="1:65" s="21" customFormat="1" ht="86.4" x14ac:dyDescent="0.2">
      <c r="A285" s="15"/>
      <c r="B285" s="16"/>
      <c r="C285" s="17"/>
      <c r="D285" s="180" t="s">
        <v>157</v>
      </c>
      <c r="E285" s="17"/>
      <c r="F285" s="189" t="s">
        <v>489</v>
      </c>
      <c r="G285" s="17"/>
      <c r="H285" s="17"/>
      <c r="I285" s="17"/>
      <c r="J285" s="17"/>
      <c r="K285" s="17"/>
      <c r="L285" s="20"/>
      <c r="M285" s="190"/>
      <c r="N285" s="191"/>
      <c r="O285" s="48"/>
      <c r="P285" s="48"/>
      <c r="Q285" s="48"/>
      <c r="R285" s="48"/>
      <c r="S285" s="48"/>
      <c r="T285" s="49"/>
      <c r="U285" s="15"/>
      <c r="V285" s="15"/>
      <c r="W285" s="15"/>
      <c r="X285" s="15"/>
      <c r="Y285" s="15"/>
      <c r="Z285" s="15"/>
      <c r="AA285" s="15"/>
      <c r="AB285" s="15"/>
      <c r="AC285" s="15"/>
      <c r="AD285" s="15"/>
      <c r="AE285" s="15"/>
      <c r="AT285" s="2" t="s">
        <v>157</v>
      </c>
      <c r="AU285" s="2" t="s">
        <v>81</v>
      </c>
    </row>
    <row r="286" spans="1:65" s="21" customFormat="1" ht="16.5" customHeight="1" x14ac:dyDescent="0.2">
      <c r="A286" s="15"/>
      <c r="B286" s="16"/>
      <c r="C286" s="165" t="s">
        <v>571</v>
      </c>
      <c r="D286" s="165" t="s">
        <v>136</v>
      </c>
      <c r="E286" s="166" t="s">
        <v>572</v>
      </c>
      <c r="F286" s="167" t="s">
        <v>573</v>
      </c>
      <c r="G286" s="168" t="s">
        <v>323</v>
      </c>
      <c r="H286" s="169">
        <v>1</v>
      </c>
      <c r="I286" s="170">
        <v>0</v>
      </c>
      <c r="J286" s="170">
        <f>ROUND(I286*H286,2)</f>
        <v>0</v>
      </c>
      <c r="K286" s="167" t="s">
        <v>306</v>
      </c>
      <c r="L286" s="20"/>
      <c r="M286" s="171" t="s">
        <v>17</v>
      </c>
      <c r="N286" s="172" t="s">
        <v>42</v>
      </c>
      <c r="O286" s="173">
        <v>0</v>
      </c>
      <c r="P286" s="173">
        <f>O286*H286</f>
        <v>0</v>
      </c>
      <c r="Q286" s="173">
        <v>0</v>
      </c>
      <c r="R286" s="173">
        <f>Q286*H286</f>
        <v>0</v>
      </c>
      <c r="S286" s="173">
        <v>0</v>
      </c>
      <c r="T286" s="174">
        <f>S286*H286</f>
        <v>0</v>
      </c>
      <c r="U286" s="15"/>
      <c r="V286" s="15"/>
      <c r="W286" s="15"/>
      <c r="X286" s="15"/>
      <c r="Y286" s="15"/>
      <c r="Z286" s="15"/>
      <c r="AA286" s="15"/>
      <c r="AB286" s="15"/>
      <c r="AC286" s="15"/>
      <c r="AD286" s="15"/>
      <c r="AE286" s="15"/>
      <c r="AR286" s="175" t="s">
        <v>218</v>
      </c>
      <c r="AT286" s="175" t="s">
        <v>136</v>
      </c>
      <c r="AU286" s="175" t="s">
        <v>81</v>
      </c>
      <c r="AY286" s="2" t="s">
        <v>133</v>
      </c>
      <c r="BE286" s="176">
        <f>IF(N286="základní",J286,0)</f>
        <v>0</v>
      </c>
      <c r="BF286" s="176">
        <f>IF(N286="snížená",J286,0)</f>
        <v>0</v>
      </c>
      <c r="BG286" s="176">
        <f>IF(N286="zákl. přenesená",J286,0)</f>
        <v>0</v>
      </c>
      <c r="BH286" s="176">
        <f>IF(N286="sníž. přenesená",J286,0)</f>
        <v>0</v>
      </c>
      <c r="BI286" s="176">
        <f>IF(N286="nulová",J286,0)</f>
        <v>0</v>
      </c>
      <c r="BJ286" s="2" t="s">
        <v>79</v>
      </c>
      <c r="BK286" s="176">
        <f>ROUND(I286*H286,2)</f>
        <v>0</v>
      </c>
      <c r="BL286" s="2" t="s">
        <v>218</v>
      </c>
      <c r="BM286" s="175" t="s">
        <v>574</v>
      </c>
    </row>
    <row r="287" spans="1:65" s="149" customFormat="1" ht="22.95" customHeight="1" x14ac:dyDescent="0.25">
      <c r="B287" s="150"/>
      <c r="C287" s="151"/>
      <c r="D287" s="152" t="s">
        <v>70</v>
      </c>
      <c r="E287" s="163" t="s">
        <v>575</v>
      </c>
      <c r="F287" s="163" t="s">
        <v>576</v>
      </c>
      <c r="G287" s="151"/>
      <c r="H287" s="151"/>
      <c r="I287" s="151"/>
      <c r="J287" s="164">
        <f>BK287</f>
        <v>0</v>
      </c>
      <c r="K287" s="151"/>
      <c r="L287" s="155"/>
      <c r="M287" s="156"/>
      <c r="N287" s="157"/>
      <c r="O287" s="157"/>
      <c r="P287" s="158">
        <f>SUM(P288:P306)</f>
        <v>3.4637009999999999</v>
      </c>
      <c r="Q287" s="157"/>
      <c r="R287" s="158">
        <f>SUM(R288:R306)</f>
        <v>6.2245049999999996E-2</v>
      </c>
      <c r="S287" s="157"/>
      <c r="T287" s="159">
        <f>SUM(T288:T306)</f>
        <v>0</v>
      </c>
      <c r="AR287" s="160" t="s">
        <v>81</v>
      </c>
      <c r="AT287" s="161" t="s">
        <v>70</v>
      </c>
      <c r="AU287" s="161" t="s">
        <v>79</v>
      </c>
      <c r="AY287" s="160" t="s">
        <v>133</v>
      </c>
      <c r="BK287" s="162">
        <f>SUM(BK288:BK306)</f>
        <v>0</v>
      </c>
    </row>
    <row r="288" spans="1:65" s="21" customFormat="1" ht="16.5" customHeight="1" x14ac:dyDescent="0.2">
      <c r="A288" s="15"/>
      <c r="B288" s="16"/>
      <c r="C288" s="165" t="s">
        <v>577</v>
      </c>
      <c r="D288" s="165" t="s">
        <v>136</v>
      </c>
      <c r="E288" s="166" t="s">
        <v>578</v>
      </c>
      <c r="F288" s="167" t="s">
        <v>579</v>
      </c>
      <c r="G288" s="168" t="s">
        <v>139</v>
      </c>
      <c r="H288" s="169">
        <v>2.625</v>
      </c>
      <c r="I288" s="170">
        <v>0</v>
      </c>
      <c r="J288" s="170">
        <f>ROUND(I288*H288,2)</f>
        <v>0</v>
      </c>
      <c r="K288" s="167" t="s">
        <v>140</v>
      </c>
      <c r="L288" s="20"/>
      <c r="M288" s="171" t="s">
        <v>17</v>
      </c>
      <c r="N288" s="172" t="s">
        <v>42</v>
      </c>
      <c r="O288" s="173">
        <v>1.2E-2</v>
      </c>
      <c r="P288" s="173">
        <f>O288*H288</f>
        <v>3.15E-2</v>
      </c>
      <c r="Q288" s="173">
        <v>0</v>
      </c>
      <c r="R288" s="173">
        <f>Q288*H288</f>
        <v>0</v>
      </c>
      <c r="S288" s="173">
        <v>0</v>
      </c>
      <c r="T288" s="174">
        <f>S288*H288</f>
        <v>0</v>
      </c>
      <c r="U288" s="15"/>
      <c r="V288" s="15"/>
      <c r="W288" s="15"/>
      <c r="X288" s="15"/>
      <c r="Y288" s="15"/>
      <c r="Z288" s="15"/>
      <c r="AA288" s="15"/>
      <c r="AB288" s="15"/>
      <c r="AC288" s="15"/>
      <c r="AD288" s="15"/>
      <c r="AE288" s="15"/>
      <c r="AR288" s="175" t="s">
        <v>218</v>
      </c>
      <c r="AT288" s="175" t="s">
        <v>136</v>
      </c>
      <c r="AU288" s="175" t="s">
        <v>81</v>
      </c>
      <c r="AY288" s="2" t="s">
        <v>133</v>
      </c>
      <c r="BE288" s="176">
        <f>IF(N288="základní",J288,0)</f>
        <v>0</v>
      </c>
      <c r="BF288" s="176">
        <f>IF(N288="snížená",J288,0)</f>
        <v>0</v>
      </c>
      <c r="BG288" s="176">
        <f>IF(N288="zákl. přenesená",J288,0)</f>
        <v>0</v>
      </c>
      <c r="BH288" s="176">
        <f>IF(N288="sníž. přenesená",J288,0)</f>
        <v>0</v>
      </c>
      <c r="BI288" s="176">
        <f>IF(N288="nulová",J288,0)</f>
        <v>0</v>
      </c>
      <c r="BJ288" s="2" t="s">
        <v>79</v>
      </c>
      <c r="BK288" s="176">
        <f>ROUND(I288*H288,2)</f>
        <v>0</v>
      </c>
      <c r="BL288" s="2" t="s">
        <v>218</v>
      </c>
      <c r="BM288" s="175" t="s">
        <v>580</v>
      </c>
    </row>
    <row r="289" spans="1:65" s="21" customFormat="1" ht="67.2" x14ac:dyDescent="0.2">
      <c r="A289" s="15"/>
      <c r="B289" s="16"/>
      <c r="C289" s="17"/>
      <c r="D289" s="180" t="s">
        <v>157</v>
      </c>
      <c r="E289" s="17"/>
      <c r="F289" s="189" t="s">
        <v>581</v>
      </c>
      <c r="G289" s="17"/>
      <c r="H289" s="17"/>
      <c r="I289" s="17"/>
      <c r="J289" s="17"/>
      <c r="K289" s="17"/>
      <c r="L289" s="20"/>
      <c r="M289" s="190"/>
      <c r="N289" s="191"/>
      <c r="O289" s="48"/>
      <c r="P289" s="48"/>
      <c r="Q289" s="48"/>
      <c r="R289" s="48"/>
      <c r="S289" s="48"/>
      <c r="T289" s="49"/>
      <c r="U289" s="15"/>
      <c r="V289" s="15"/>
      <c r="W289" s="15"/>
      <c r="X289" s="15"/>
      <c r="Y289" s="15"/>
      <c r="Z289" s="15"/>
      <c r="AA289" s="15"/>
      <c r="AB289" s="15"/>
      <c r="AC289" s="15"/>
      <c r="AD289" s="15"/>
      <c r="AE289" s="15"/>
      <c r="AT289" s="2" t="s">
        <v>157</v>
      </c>
      <c r="AU289" s="2" t="s">
        <v>81</v>
      </c>
    </row>
    <row r="290" spans="1:65" s="21" customFormat="1" ht="16.5" customHeight="1" x14ac:dyDescent="0.2">
      <c r="A290" s="15"/>
      <c r="B290" s="16"/>
      <c r="C290" s="165" t="s">
        <v>582</v>
      </c>
      <c r="D290" s="165" t="s">
        <v>136</v>
      </c>
      <c r="E290" s="166" t="s">
        <v>583</v>
      </c>
      <c r="F290" s="167" t="s">
        <v>584</v>
      </c>
      <c r="G290" s="168" t="s">
        <v>139</v>
      </c>
      <c r="H290" s="169">
        <v>2.625</v>
      </c>
      <c r="I290" s="170">
        <v>0</v>
      </c>
      <c r="J290" s="170">
        <f>ROUND(I290*H290,2)</f>
        <v>0</v>
      </c>
      <c r="K290" s="167" t="s">
        <v>140</v>
      </c>
      <c r="L290" s="20"/>
      <c r="M290" s="171" t="s">
        <v>17</v>
      </c>
      <c r="N290" s="172" t="s">
        <v>42</v>
      </c>
      <c r="O290" s="173">
        <v>4.3999999999999997E-2</v>
      </c>
      <c r="P290" s="173">
        <f>O290*H290</f>
        <v>0.11549999999999999</v>
      </c>
      <c r="Q290" s="173">
        <v>2.9999999999999997E-4</v>
      </c>
      <c r="R290" s="173">
        <f>Q290*H290</f>
        <v>7.874999999999999E-4</v>
      </c>
      <c r="S290" s="173">
        <v>0</v>
      </c>
      <c r="T290" s="174">
        <f>S290*H290</f>
        <v>0</v>
      </c>
      <c r="U290" s="15"/>
      <c r="V290" s="15"/>
      <c r="W290" s="15"/>
      <c r="X290" s="15"/>
      <c r="Y290" s="15"/>
      <c r="Z290" s="15"/>
      <c r="AA290" s="15"/>
      <c r="AB290" s="15"/>
      <c r="AC290" s="15"/>
      <c r="AD290" s="15"/>
      <c r="AE290" s="15"/>
      <c r="AR290" s="175" t="s">
        <v>218</v>
      </c>
      <c r="AT290" s="175" t="s">
        <v>136</v>
      </c>
      <c r="AU290" s="175" t="s">
        <v>81</v>
      </c>
      <c r="AY290" s="2" t="s">
        <v>133</v>
      </c>
      <c r="BE290" s="176">
        <f>IF(N290="základní",J290,0)</f>
        <v>0</v>
      </c>
      <c r="BF290" s="176">
        <f>IF(N290="snížená",J290,0)</f>
        <v>0</v>
      </c>
      <c r="BG290" s="176">
        <f>IF(N290="zákl. přenesená",J290,0)</f>
        <v>0</v>
      </c>
      <c r="BH290" s="176">
        <f>IF(N290="sníž. přenesená",J290,0)</f>
        <v>0</v>
      </c>
      <c r="BI290" s="176">
        <f>IF(N290="nulová",J290,0)</f>
        <v>0</v>
      </c>
      <c r="BJ290" s="2" t="s">
        <v>79</v>
      </c>
      <c r="BK290" s="176">
        <f>ROUND(I290*H290,2)</f>
        <v>0</v>
      </c>
      <c r="BL290" s="2" t="s">
        <v>218</v>
      </c>
      <c r="BM290" s="175" t="s">
        <v>585</v>
      </c>
    </row>
    <row r="291" spans="1:65" s="21" customFormat="1" ht="67.2" x14ac:dyDescent="0.2">
      <c r="A291" s="15"/>
      <c r="B291" s="16"/>
      <c r="C291" s="17"/>
      <c r="D291" s="180" t="s">
        <v>157</v>
      </c>
      <c r="E291" s="17"/>
      <c r="F291" s="189" t="s">
        <v>581</v>
      </c>
      <c r="G291" s="17"/>
      <c r="H291" s="17"/>
      <c r="I291" s="17"/>
      <c r="J291" s="17"/>
      <c r="K291" s="17"/>
      <c r="L291" s="20"/>
      <c r="M291" s="190"/>
      <c r="N291" s="191"/>
      <c r="O291" s="48"/>
      <c r="P291" s="48"/>
      <c r="Q291" s="48"/>
      <c r="R291" s="48"/>
      <c r="S291" s="48"/>
      <c r="T291" s="49"/>
      <c r="U291" s="15"/>
      <c r="V291" s="15"/>
      <c r="W291" s="15"/>
      <c r="X291" s="15"/>
      <c r="Y291" s="15"/>
      <c r="Z291" s="15"/>
      <c r="AA291" s="15"/>
      <c r="AB291" s="15"/>
      <c r="AC291" s="15"/>
      <c r="AD291" s="15"/>
      <c r="AE291" s="15"/>
      <c r="AT291" s="2" t="s">
        <v>157</v>
      </c>
      <c r="AU291" s="2" t="s">
        <v>81</v>
      </c>
    </row>
    <row r="292" spans="1:65" s="21" customFormat="1" ht="21.75" customHeight="1" x14ac:dyDescent="0.2">
      <c r="A292" s="15"/>
      <c r="B292" s="16"/>
      <c r="C292" s="165" t="s">
        <v>586</v>
      </c>
      <c r="D292" s="165" t="s">
        <v>136</v>
      </c>
      <c r="E292" s="166" t="s">
        <v>587</v>
      </c>
      <c r="F292" s="167" t="s">
        <v>588</v>
      </c>
      <c r="G292" s="168" t="s">
        <v>152</v>
      </c>
      <c r="H292" s="169">
        <v>2.625</v>
      </c>
      <c r="I292" s="170">
        <v>0</v>
      </c>
      <c r="J292" s="170">
        <f>ROUND(I292*H292,2)</f>
        <v>0</v>
      </c>
      <c r="K292" s="167" t="s">
        <v>140</v>
      </c>
      <c r="L292" s="20"/>
      <c r="M292" s="171" t="s">
        <v>17</v>
      </c>
      <c r="N292" s="172" t="s">
        <v>42</v>
      </c>
      <c r="O292" s="173">
        <v>0.125</v>
      </c>
      <c r="P292" s="173">
        <f>O292*H292</f>
        <v>0.328125</v>
      </c>
      <c r="Q292" s="173">
        <v>4.3499999999999997E-3</v>
      </c>
      <c r="R292" s="173">
        <f>Q292*H292</f>
        <v>1.1418749999999998E-2</v>
      </c>
      <c r="S292" s="173">
        <v>0</v>
      </c>
      <c r="T292" s="174">
        <f>S292*H292</f>
        <v>0</v>
      </c>
      <c r="U292" s="15"/>
      <c r="V292" s="15"/>
      <c r="W292" s="15"/>
      <c r="X292" s="15"/>
      <c r="Y292" s="15"/>
      <c r="Z292" s="15"/>
      <c r="AA292" s="15"/>
      <c r="AB292" s="15"/>
      <c r="AC292" s="15"/>
      <c r="AD292" s="15"/>
      <c r="AE292" s="15"/>
      <c r="AR292" s="175" t="s">
        <v>218</v>
      </c>
      <c r="AT292" s="175" t="s">
        <v>136</v>
      </c>
      <c r="AU292" s="175" t="s">
        <v>81</v>
      </c>
      <c r="AY292" s="2" t="s">
        <v>133</v>
      </c>
      <c r="BE292" s="176">
        <f>IF(N292="základní",J292,0)</f>
        <v>0</v>
      </c>
      <c r="BF292" s="176">
        <f>IF(N292="snížená",J292,0)</f>
        <v>0</v>
      </c>
      <c r="BG292" s="176">
        <f>IF(N292="zákl. přenesená",J292,0)</f>
        <v>0</v>
      </c>
      <c r="BH292" s="176">
        <f>IF(N292="sníž. přenesená",J292,0)</f>
        <v>0</v>
      </c>
      <c r="BI292" s="176">
        <f>IF(N292="nulová",J292,0)</f>
        <v>0</v>
      </c>
      <c r="BJ292" s="2" t="s">
        <v>79</v>
      </c>
      <c r="BK292" s="176">
        <f>ROUND(I292*H292,2)</f>
        <v>0</v>
      </c>
      <c r="BL292" s="2" t="s">
        <v>218</v>
      </c>
      <c r="BM292" s="175" t="s">
        <v>589</v>
      </c>
    </row>
    <row r="293" spans="1:65" s="21" customFormat="1" ht="67.2" x14ac:dyDescent="0.2">
      <c r="A293" s="15"/>
      <c r="B293" s="16"/>
      <c r="C293" s="17"/>
      <c r="D293" s="180" t="s">
        <v>157</v>
      </c>
      <c r="E293" s="17"/>
      <c r="F293" s="189" t="s">
        <v>581</v>
      </c>
      <c r="G293" s="17"/>
      <c r="H293" s="17"/>
      <c r="I293" s="17"/>
      <c r="J293" s="17"/>
      <c r="K293" s="17"/>
      <c r="L293" s="20"/>
      <c r="M293" s="190"/>
      <c r="N293" s="191"/>
      <c r="O293" s="48"/>
      <c r="P293" s="48"/>
      <c r="Q293" s="48"/>
      <c r="R293" s="48"/>
      <c r="S293" s="48"/>
      <c r="T293" s="49"/>
      <c r="U293" s="15"/>
      <c r="V293" s="15"/>
      <c r="W293" s="15"/>
      <c r="X293" s="15"/>
      <c r="Y293" s="15"/>
      <c r="Z293" s="15"/>
      <c r="AA293" s="15"/>
      <c r="AB293" s="15"/>
      <c r="AC293" s="15"/>
      <c r="AD293" s="15"/>
      <c r="AE293" s="15"/>
      <c r="AT293" s="2" t="s">
        <v>157</v>
      </c>
      <c r="AU293" s="2" t="s">
        <v>81</v>
      </c>
    </row>
    <row r="294" spans="1:65" s="21" customFormat="1" ht="21.75" customHeight="1" x14ac:dyDescent="0.2">
      <c r="A294" s="15"/>
      <c r="B294" s="16"/>
      <c r="C294" s="165" t="s">
        <v>590</v>
      </c>
      <c r="D294" s="165" t="s">
        <v>136</v>
      </c>
      <c r="E294" s="166" t="s">
        <v>591</v>
      </c>
      <c r="F294" s="167" t="s">
        <v>592</v>
      </c>
      <c r="G294" s="168" t="s">
        <v>139</v>
      </c>
      <c r="H294" s="169">
        <v>2.625</v>
      </c>
      <c r="I294" s="170">
        <v>0</v>
      </c>
      <c r="J294" s="170">
        <f>ROUND(I294*H294,2)</f>
        <v>0</v>
      </c>
      <c r="K294" s="167" t="s">
        <v>140</v>
      </c>
      <c r="L294" s="20"/>
      <c r="M294" s="171" t="s">
        <v>17</v>
      </c>
      <c r="N294" s="172" t="s">
        <v>42</v>
      </c>
      <c r="O294" s="173">
        <v>0.746</v>
      </c>
      <c r="P294" s="173">
        <f>O294*H294</f>
        <v>1.95825</v>
      </c>
      <c r="Q294" s="173">
        <v>5.1999999999999998E-3</v>
      </c>
      <c r="R294" s="173">
        <f>Q294*H294</f>
        <v>1.3649999999999999E-2</v>
      </c>
      <c r="S294" s="173">
        <v>0</v>
      </c>
      <c r="T294" s="174">
        <f>S294*H294</f>
        <v>0</v>
      </c>
      <c r="U294" s="15"/>
      <c r="V294" s="15"/>
      <c r="W294" s="15"/>
      <c r="X294" s="15"/>
      <c r="Y294" s="15"/>
      <c r="Z294" s="15"/>
      <c r="AA294" s="15"/>
      <c r="AB294" s="15"/>
      <c r="AC294" s="15"/>
      <c r="AD294" s="15"/>
      <c r="AE294" s="15"/>
      <c r="AR294" s="175" t="s">
        <v>218</v>
      </c>
      <c r="AT294" s="175" t="s">
        <v>136</v>
      </c>
      <c r="AU294" s="175" t="s">
        <v>81</v>
      </c>
      <c r="AY294" s="2" t="s">
        <v>133</v>
      </c>
      <c r="BE294" s="176">
        <f>IF(N294="základní",J294,0)</f>
        <v>0</v>
      </c>
      <c r="BF294" s="176">
        <f>IF(N294="snížená",J294,0)</f>
        <v>0</v>
      </c>
      <c r="BG294" s="176">
        <f>IF(N294="zákl. přenesená",J294,0)</f>
        <v>0</v>
      </c>
      <c r="BH294" s="176">
        <f>IF(N294="sníž. přenesená",J294,0)</f>
        <v>0</v>
      </c>
      <c r="BI294" s="176">
        <f>IF(N294="nulová",J294,0)</f>
        <v>0</v>
      </c>
      <c r="BJ294" s="2" t="s">
        <v>79</v>
      </c>
      <c r="BK294" s="176">
        <f>ROUND(I294*H294,2)</f>
        <v>0</v>
      </c>
      <c r="BL294" s="2" t="s">
        <v>218</v>
      </c>
      <c r="BM294" s="175" t="s">
        <v>593</v>
      </c>
    </row>
    <row r="295" spans="1:65" s="21" customFormat="1" ht="28.8" x14ac:dyDescent="0.2">
      <c r="A295" s="15"/>
      <c r="B295" s="16"/>
      <c r="C295" s="17"/>
      <c r="D295" s="180" t="s">
        <v>157</v>
      </c>
      <c r="E295" s="17"/>
      <c r="F295" s="189" t="s">
        <v>594</v>
      </c>
      <c r="G295" s="17"/>
      <c r="H295" s="17"/>
      <c r="I295" s="17"/>
      <c r="J295" s="17"/>
      <c r="K295" s="17"/>
      <c r="L295" s="20"/>
      <c r="M295" s="190"/>
      <c r="N295" s="191"/>
      <c r="O295" s="48"/>
      <c r="P295" s="48"/>
      <c r="Q295" s="48"/>
      <c r="R295" s="48"/>
      <c r="S295" s="48"/>
      <c r="T295" s="49"/>
      <c r="U295" s="15"/>
      <c r="V295" s="15"/>
      <c r="W295" s="15"/>
      <c r="X295" s="15"/>
      <c r="Y295" s="15"/>
      <c r="Z295" s="15"/>
      <c r="AA295" s="15"/>
      <c r="AB295" s="15"/>
      <c r="AC295" s="15"/>
      <c r="AD295" s="15"/>
      <c r="AE295" s="15"/>
      <c r="AT295" s="2" t="s">
        <v>157</v>
      </c>
      <c r="AU295" s="2" t="s">
        <v>81</v>
      </c>
    </row>
    <row r="296" spans="1:65" s="177" customFormat="1" x14ac:dyDescent="0.2">
      <c r="B296" s="178"/>
      <c r="C296" s="179"/>
      <c r="D296" s="180" t="s">
        <v>143</v>
      </c>
      <c r="E296" s="181" t="s">
        <v>17</v>
      </c>
      <c r="F296" s="182" t="s">
        <v>595</v>
      </c>
      <c r="G296" s="179"/>
      <c r="H296" s="183">
        <v>2.625</v>
      </c>
      <c r="I296" s="179"/>
      <c r="J296" s="179"/>
      <c r="K296" s="179"/>
      <c r="L296" s="184"/>
      <c r="M296" s="185"/>
      <c r="N296" s="186"/>
      <c r="O296" s="186"/>
      <c r="P296" s="186"/>
      <c r="Q296" s="186"/>
      <c r="R296" s="186"/>
      <c r="S296" s="186"/>
      <c r="T296" s="187"/>
      <c r="AT296" s="188" t="s">
        <v>143</v>
      </c>
      <c r="AU296" s="188" t="s">
        <v>81</v>
      </c>
      <c r="AV296" s="177" t="s">
        <v>81</v>
      </c>
      <c r="AW296" s="177" t="s">
        <v>31</v>
      </c>
      <c r="AX296" s="177" t="s">
        <v>79</v>
      </c>
      <c r="AY296" s="188" t="s">
        <v>133</v>
      </c>
    </row>
    <row r="297" spans="1:65" s="21" customFormat="1" ht="16.5" customHeight="1" x14ac:dyDescent="0.2">
      <c r="A297" s="15"/>
      <c r="B297" s="16"/>
      <c r="C297" s="213" t="s">
        <v>596</v>
      </c>
      <c r="D297" s="213" t="s">
        <v>293</v>
      </c>
      <c r="E297" s="214" t="s">
        <v>597</v>
      </c>
      <c r="F297" s="215" t="s">
        <v>598</v>
      </c>
      <c r="G297" s="216" t="s">
        <v>139</v>
      </c>
      <c r="H297" s="217">
        <v>2.8879999999999999</v>
      </c>
      <c r="I297" s="218">
        <v>0</v>
      </c>
      <c r="J297" s="218">
        <f>ROUND(I297*H297,2)</f>
        <v>0</v>
      </c>
      <c r="K297" s="215" t="s">
        <v>140</v>
      </c>
      <c r="L297" s="219"/>
      <c r="M297" s="220" t="s">
        <v>17</v>
      </c>
      <c r="N297" s="221" t="s">
        <v>42</v>
      </c>
      <c r="O297" s="173">
        <v>0</v>
      </c>
      <c r="P297" s="173">
        <f>O297*H297</f>
        <v>0</v>
      </c>
      <c r="Q297" s="173">
        <v>1.26E-2</v>
      </c>
      <c r="R297" s="173">
        <f>Q297*H297</f>
        <v>3.6388799999999999E-2</v>
      </c>
      <c r="S297" s="173">
        <v>0</v>
      </c>
      <c r="T297" s="174">
        <f>S297*H297</f>
        <v>0</v>
      </c>
      <c r="U297" s="15"/>
      <c r="V297" s="15"/>
      <c r="W297" s="15"/>
      <c r="X297" s="15"/>
      <c r="Y297" s="15"/>
      <c r="Z297" s="15"/>
      <c r="AA297" s="15"/>
      <c r="AB297" s="15"/>
      <c r="AC297" s="15"/>
      <c r="AD297" s="15"/>
      <c r="AE297" s="15"/>
      <c r="AR297" s="175" t="s">
        <v>296</v>
      </c>
      <c r="AT297" s="175" t="s">
        <v>293</v>
      </c>
      <c r="AU297" s="175" t="s">
        <v>81</v>
      </c>
      <c r="AY297" s="2" t="s">
        <v>133</v>
      </c>
      <c r="BE297" s="176">
        <f>IF(N297="základní",J297,0)</f>
        <v>0</v>
      </c>
      <c r="BF297" s="176">
        <f>IF(N297="snížená",J297,0)</f>
        <v>0</v>
      </c>
      <c r="BG297" s="176">
        <f>IF(N297="zákl. přenesená",J297,0)</f>
        <v>0</v>
      </c>
      <c r="BH297" s="176">
        <f>IF(N297="sníž. přenesená",J297,0)</f>
        <v>0</v>
      </c>
      <c r="BI297" s="176">
        <f>IF(N297="nulová",J297,0)</f>
        <v>0</v>
      </c>
      <c r="BJ297" s="2" t="s">
        <v>79</v>
      </c>
      <c r="BK297" s="176">
        <f>ROUND(I297*H297,2)</f>
        <v>0</v>
      </c>
      <c r="BL297" s="2" t="s">
        <v>218</v>
      </c>
      <c r="BM297" s="175" t="s">
        <v>599</v>
      </c>
    </row>
    <row r="298" spans="1:65" s="177" customFormat="1" x14ac:dyDescent="0.2">
      <c r="B298" s="178"/>
      <c r="C298" s="179"/>
      <c r="D298" s="180" t="s">
        <v>143</v>
      </c>
      <c r="E298" s="179"/>
      <c r="F298" s="182" t="s">
        <v>600</v>
      </c>
      <c r="G298" s="179"/>
      <c r="H298" s="183">
        <v>2.8879999999999999</v>
      </c>
      <c r="I298" s="179"/>
      <c r="J298" s="179"/>
      <c r="K298" s="179"/>
      <c r="L298" s="184"/>
      <c r="M298" s="185"/>
      <c r="N298" s="186"/>
      <c r="O298" s="186"/>
      <c r="P298" s="186"/>
      <c r="Q298" s="186"/>
      <c r="R298" s="186"/>
      <c r="S298" s="186"/>
      <c r="T298" s="187"/>
      <c r="AT298" s="188" t="s">
        <v>143</v>
      </c>
      <c r="AU298" s="188" t="s">
        <v>81</v>
      </c>
      <c r="AV298" s="177" t="s">
        <v>81</v>
      </c>
      <c r="AW298" s="177" t="s">
        <v>4</v>
      </c>
      <c r="AX298" s="177" t="s">
        <v>79</v>
      </c>
      <c r="AY298" s="188" t="s">
        <v>133</v>
      </c>
    </row>
    <row r="299" spans="1:65" s="21" customFormat="1" ht="16.5" customHeight="1" x14ac:dyDescent="0.2">
      <c r="A299" s="15"/>
      <c r="B299" s="16"/>
      <c r="C299" s="165" t="s">
        <v>601</v>
      </c>
      <c r="D299" s="165" t="s">
        <v>136</v>
      </c>
      <c r="E299" s="166" t="s">
        <v>602</v>
      </c>
      <c r="F299" s="167" t="s">
        <v>603</v>
      </c>
      <c r="G299" s="168" t="s">
        <v>139</v>
      </c>
      <c r="H299" s="169">
        <v>2.625</v>
      </c>
      <c r="I299" s="170">
        <v>0</v>
      </c>
      <c r="J299" s="170">
        <f>ROUND(I299*H299,2)</f>
        <v>0</v>
      </c>
      <c r="K299" s="167" t="s">
        <v>140</v>
      </c>
      <c r="L299" s="20"/>
      <c r="M299" s="171" t="s">
        <v>17</v>
      </c>
      <c r="N299" s="172" t="s">
        <v>42</v>
      </c>
      <c r="O299" s="173">
        <v>0.13</v>
      </c>
      <c r="P299" s="173">
        <f>O299*H299</f>
        <v>0.34125</v>
      </c>
      <c r="Q299" s="173">
        <v>0</v>
      </c>
      <c r="R299" s="173">
        <f>Q299*H299</f>
        <v>0</v>
      </c>
      <c r="S299" s="173">
        <v>0</v>
      </c>
      <c r="T299" s="174">
        <f>S299*H299</f>
        <v>0</v>
      </c>
      <c r="U299" s="15"/>
      <c r="V299" s="15"/>
      <c r="W299" s="15"/>
      <c r="X299" s="15"/>
      <c r="Y299" s="15"/>
      <c r="Z299" s="15"/>
      <c r="AA299" s="15"/>
      <c r="AB299" s="15"/>
      <c r="AC299" s="15"/>
      <c r="AD299" s="15"/>
      <c r="AE299" s="15"/>
      <c r="AR299" s="175" t="s">
        <v>218</v>
      </c>
      <c r="AT299" s="175" t="s">
        <v>136</v>
      </c>
      <c r="AU299" s="175" t="s">
        <v>81</v>
      </c>
      <c r="AY299" s="2" t="s">
        <v>133</v>
      </c>
      <c r="BE299" s="176">
        <f>IF(N299="základní",J299,0)</f>
        <v>0</v>
      </c>
      <c r="BF299" s="176">
        <f>IF(N299="snížená",J299,0)</f>
        <v>0</v>
      </c>
      <c r="BG299" s="176">
        <f>IF(N299="zákl. přenesená",J299,0)</f>
        <v>0</v>
      </c>
      <c r="BH299" s="176">
        <f>IF(N299="sníž. přenesená",J299,0)</f>
        <v>0</v>
      </c>
      <c r="BI299" s="176">
        <f>IF(N299="nulová",J299,0)</f>
        <v>0</v>
      </c>
      <c r="BJ299" s="2" t="s">
        <v>79</v>
      </c>
      <c r="BK299" s="176">
        <f>ROUND(I299*H299,2)</f>
        <v>0</v>
      </c>
      <c r="BL299" s="2" t="s">
        <v>218</v>
      </c>
      <c r="BM299" s="175" t="s">
        <v>604</v>
      </c>
    </row>
    <row r="300" spans="1:65" s="21" customFormat="1" ht="28.8" x14ac:dyDescent="0.2">
      <c r="A300" s="15"/>
      <c r="B300" s="16"/>
      <c r="C300" s="17"/>
      <c r="D300" s="180" t="s">
        <v>157</v>
      </c>
      <c r="E300" s="17"/>
      <c r="F300" s="189" t="s">
        <v>594</v>
      </c>
      <c r="G300" s="17"/>
      <c r="H300" s="17"/>
      <c r="I300" s="17"/>
      <c r="J300" s="17"/>
      <c r="K300" s="17"/>
      <c r="L300" s="20"/>
      <c r="M300" s="190"/>
      <c r="N300" s="191"/>
      <c r="O300" s="48"/>
      <c r="P300" s="48"/>
      <c r="Q300" s="48"/>
      <c r="R300" s="48"/>
      <c r="S300" s="48"/>
      <c r="T300" s="49"/>
      <c r="U300" s="15"/>
      <c r="V300" s="15"/>
      <c r="W300" s="15"/>
      <c r="X300" s="15"/>
      <c r="Y300" s="15"/>
      <c r="Z300" s="15"/>
      <c r="AA300" s="15"/>
      <c r="AB300" s="15"/>
      <c r="AC300" s="15"/>
      <c r="AD300" s="15"/>
      <c r="AE300" s="15"/>
      <c r="AT300" s="2" t="s">
        <v>157</v>
      </c>
      <c r="AU300" s="2" t="s">
        <v>81</v>
      </c>
    </row>
    <row r="301" spans="1:65" s="21" customFormat="1" ht="16.5" customHeight="1" x14ac:dyDescent="0.2">
      <c r="A301" s="15"/>
      <c r="B301" s="16"/>
      <c r="C301" s="165" t="s">
        <v>605</v>
      </c>
      <c r="D301" s="165" t="s">
        <v>136</v>
      </c>
      <c r="E301" s="166" t="s">
        <v>606</v>
      </c>
      <c r="F301" s="167" t="s">
        <v>607</v>
      </c>
      <c r="G301" s="168" t="s">
        <v>152</v>
      </c>
      <c r="H301" s="169">
        <v>2</v>
      </c>
      <c r="I301" s="170">
        <v>0</v>
      </c>
      <c r="J301" s="170">
        <f>ROUND(I301*H301,2)</f>
        <v>0</v>
      </c>
      <c r="K301" s="167" t="s">
        <v>140</v>
      </c>
      <c r="L301" s="20"/>
      <c r="M301" s="171" t="s">
        <v>17</v>
      </c>
      <c r="N301" s="172" t="s">
        <v>42</v>
      </c>
      <c r="O301" s="173">
        <v>0.19</v>
      </c>
      <c r="P301" s="173">
        <f>O301*H301</f>
        <v>0.38</v>
      </c>
      <c r="Q301" s="173">
        <v>0</v>
      </c>
      <c r="R301" s="173">
        <f>Q301*H301</f>
        <v>0</v>
      </c>
      <c r="S301" s="173">
        <v>0</v>
      </c>
      <c r="T301" s="174">
        <f>S301*H301</f>
        <v>0</v>
      </c>
      <c r="U301" s="15"/>
      <c r="V301" s="15"/>
      <c r="W301" s="15"/>
      <c r="X301" s="15"/>
      <c r="Y301" s="15"/>
      <c r="Z301" s="15"/>
      <c r="AA301" s="15"/>
      <c r="AB301" s="15"/>
      <c r="AC301" s="15"/>
      <c r="AD301" s="15"/>
      <c r="AE301" s="15"/>
      <c r="AR301" s="175" t="s">
        <v>218</v>
      </c>
      <c r="AT301" s="175" t="s">
        <v>136</v>
      </c>
      <c r="AU301" s="175" t="s">
        <v>81</v>
      </c>
      <c r="AY301" s="2" t="s">
        <v>133</v>
      </c>
      <c r="BE301" s="176">
        <f>IF(N301="základní",J301,0)</f>
        <v>0</v>
      </c>
      <c r="BF301" s="176">
        <f>IF(N301="snížená",J301,0)</f>
        <v>0</v>
      </c>
      <c r="BG301" s="176">
        <f>IF(N301="zákl. přenesená",J301,0)</f>
        <v>0</v>
      </c>
      <c r="BH301" s="176">
        <f>IF(N301="sníž. přenesená",J301,0)</f>
        <v>0</v>
      </c>
      <c r="BI301" s="176">
        <f>IF(N301="nulová",J301,0)</f>
        <v>0</v>
      </c>
      <c r="BJ301" s="2" t="s">
        <v>79</v>
      </c>
      <c r="BK301" s="176">
        <f>ROUND(I301*H301,2)</f>
        <v>0</v>
      </c>
      <c r="BL301" s="2" t="s">
        <v>218</v>
      </c>
      <c r="BM301" s="175" t="s">
        <v>608</v>
      </c>
    </row>
    <row r="302" spans="1:65" s="21" customFormat="1" ht="38.4" x14ac:dyDescent="0.2">
      <c r="A302" s="15"/>
      <c r="B302" s="16"/>
      <c r="C302" s="17"/>
      <c r="D302" s="180" t="s">
        <v>157</v>
      </c>
      <c r="E302" s="17"/>
      <c r="F302" s="189" t="s">
        <v>609</v>
      </c>
      <c r="G302" s="17"/>
      <c r="H302" s="17"/>
      <c r="I302" s="17"/>
      <c r="J302" s="17"/>
      <c r="K302" s="17"/>
      <c r="L302" s="20"/>
      <c r="M302" s="190"/>
      <c r="N302" s="191"/>
      <c r="O302" s="48"/>
      <c r="P302" s="48"/>
      <c r="Q302" s="48"/>
      <c r="R302" s="48"/>
      <c r="S302" s="48"/>
      <c r="T302" s="49"/>
      <c r="U302" s="15"/>
      <c r="V302" s="15"/>
      <c r="W302" s="15"/>
      <c r="X302" s="15"/>
      <c r="Y302" s="15"/>
      <c r="Z302" s="15"/>
      <c r="AA302" s="15"/>
      <c r="AB302" s="15"/>
      <c r="AC302" s="15"/>
      <c r="AD302" s="15"/>
      <c r="AE302" s="15"/>
      <c r="AT302" s="2" t="s">
        <v>157</v>
      </c>
      <c r="AU302" s="2" t="s">
        <v>81</v>
      </c>
    </row>
    <row r="303" spans="1:65" s="21" customFormat="1" ht="16.5" customHeight="1" x14ac:dyDescent="0.2">
      <c r="A303" s="15"/>
      <c r="B303" s="16"/>
      <c r="C303" s="165" t="s">
        <v>610</v>
      </c>
      <c r="D303" s="165" t="s">
        <v>136</v>
      </c>
      <c r="E303" s="166" t="s">
        <v>611</v>
      </c>
      <c r="F303" s="167" t="s">
        <v>612</v>
      </c>
      <c r="G303" s="168" t="s">
        <v>152</v>
      </c>
      <c r="H303" s="169">
        <v>1</v>
      </c>
      <c r="I303" s="170">
        <v>0</v>
      </c>
      <c r="J303" s="170">
        <f>ROUND(I303*H303,2)</f>
        <v>0</v>
      </c>
      <c r="K303" s="167" t="s">
        <v>140</v>
      </c>
      <c r="L303" s="20"/>
      <c r="M303" s="171" t="s">
        <v>17</v>
      </c>
      <c r="N303" s="172" t="s">
        <v>42</v>
      </c>
      <c r="O303" s="173">
        <v>0.21</v>
      </c>
      <c r="P303" s="173">
        <f>O303*H303</f>
        <v>0.21</v>
      </c>
      <c r="Q303" s="173">
        <v>0</v>
      </c>
      <c r="R303" s="173">
        <f>Q303*H303</f>
        <v>0</v>
      </c>
      <c r="S303" s="173">
        <v>0</v>
      </c>
      <c r="T303" s="174">
        <f>S303*H303</f>
        <v>0</v>
      </c>
      <c r="U303" s="15"/>
      <c r="V303" s="15"/>
      <c r="W303" s="15"/>
      <c r="X303" s="15"/>
      <c r="Y303" s="15"/>
      <c r="Z303" s="15"/>
      <c r="AA303" s="15"/>
      <c r="AB303" s="15"/>
      <c r="AC303" s="15"/>
      <c r="AD303" s="15"/>
      <c r="AE303" s="15"/>
      <c r="AR303" s="175" t="s">
        <v>218</v>
      </c>
      <c r="AT303" s="175" t="s">
        <v>136</v>
      </c>
      <c r="AU303" s="175" t="s">
        <v>81</v>
      </c>
      <c r="AY303" s="2" t="s">
        <v>133</v>
      </c>
      <c r="BE303" s="176">
        <f>IF(N303="základní",J303,0)</f>
        <v>0</v>
      </c>
      <c r="BF303" s="176">
        <f>IF(N303="snížená",J303,0)</f>
        <v>0</v>
      </c>
      <c r="BG303" s="176">
        <f>IF(N303="zákl. přenesená",J303,0)</f>
        <v>0</v>
      </c>
      <c r="BH303" s="176">
        <f>IF(N303="sníž. přenesená",J303,0)</f>
        <v>0</v>
      </c>
      <c r="BI303" s="176">
        <f>IF(N303="nulová",J303,0)</f>
        <v>0</v>
      </c>
      <c r="BJ303" s="2" t="s">
        <v>79</v>
      </c>
      <c r="BK303" s="176">
        <f>ROUND(I303*H303,2)</f>
        <v>0</v>
      </c>
      <c r="BL303" s="2" t="s">
        <v>218</v>
      </c>
      <c r="BM303" s="175" t="s">
        <v>613</v>
      </c>
    </row>
    <row r="304" spans="1:65" s="21" customFormat="1" ht="38.4" x14ac:dyDescent="0.2">
      <c r="A304" s="15"/>
      <c r="B304" s="16"/>
      <c r="C304" s="17"/>
      <c r="D304" s="180" t="s">
        <v>157</v>
      </c>
      <c r="E304" s="17"/>
      <c r="F304" s="189" t="s">
        <v>609</v>
      </c>
      <c r="G304" s="17"/>
      <c r="H304" s="17"/>
      <c r="I304" s="17"/>
      <c r="J304" s="17"/>
      <c r="K304" s="17"/>
      <c r="L304" s="20"/>
      <c r="M304" s="190"/>
      <c r="N304" s="191"/>
      <c r="O304" s="48"/>
      <c r="P304" s="48"/>
      <c r="Q304" s="48"/>
      <c r="R304" s="48"/>
      <c r="S304" s="48"/>
      <c r="T304" s="49"/>
      <c r="U304" s="15"/>
      <c r="V304" s="15"/>
      <c r="W304" s="15"/>
      <c r="X304" s="15"/>
      <c r="Y304" s="15"/>
      <c r="Z304" s="15"/>
      <c r="AA304" s="15"/>
      <c r="AB304" s="15"/>
      <c r="AC304" s="15"/>
      <c r="AD304" s="15"/>
      <c r="AE304" s="15"/>
      <c r="AT304" s="2" t="s">
        <v>157</v>
      </c>
      <c r="AU304" s="2" t="s">
        <v>81</v>
      </c>
    </row>
    <row r="305" spans="1:65" s="21" customFormat="1" ht="21.75" customHeight="1" x14ac:dyDescent="0.2">
      <c r="A305" s="15"/>
      <c r="B305" s="16"/>
      <c r="C305" s="165" t="s">
        <v>614</v>
      </c>
      <c r="D305" s="165" t="s">
        <v>136</v>
      </c>
      <c r="E305" s="166" t="s">
        <v>615</v>
      </c>
      <c r="F305" s="167" t="s">
        <v>616</v>
      </c>
      <c r="G305" s="168" t="s">
        <v>252</v>
      </c>
      <c r="H305" s="169">
        <v>6.2E-2</v>
      </c>
      <c r="I305" s="170">
        <v>0</v>
      </c>
      <c r="J305" s="170">
        <f>ROUND(I305*H305,2)</f>
        <v>0</v>
      </c>
      <c r="K305" s="167" t="s">
        <v>140</v>
      </c>
      <c r="L305" s="20"/>
      <c r="M305" s="171" t="s">
        <v>17</v>
      </c>
      <c r="N305" s="172" t="s">
        <v>42</v>
      </c>
      <c r="O305" s="173">
        <v>1.5980000000000001</v>
      </c>
      <c r="P305" s="173">
        <f>O305*H305</f>
        <v>9.9076000000000011E-2</v>
      </c>
      <c r="Q305" s="173">
        <v>0</v>
      </c>
      <c r="R305" s="173">
        <f>Q305*H305</f>
        <v>0</v>
      </c>
      <c r="S305" s="173">
        <v>0</v>
      </c>
      <c r="T305" s="174">
        <f>S305*H305</f>
        <v>0</v>
      </c>
      <c r="U305" s="15"/>
      <c r="V305" s="15"/>
      <c r="W305" s="15"/>
      <c r="X305" s="15"/>
      <c r="Y305" s="15"/>
      <c r="Z305" s="15"/>
      <c r="AA305" s="15"/>
      <c r="AB305" s="15"/>
      <c r="AC305" s="15"/>
      <c r="AD305" s="15"/>
      <c r="AE305" s="15"/>
      <c r="AR305" s="175" t="s">
        <v>218</v>
      </c>
      <c r="AT305" s="175" t="s">
        <v>136</v>
      </c>
      <c r="AU305" s="175" t="s">
        <v>81</v>
      </c>
      <c r="AY305" s="2" t="s">
        <v>133</v>
      </c>
      <c r="BE305" s="176">
        <f>IF(N305="základní",J305,0)</f>
        <v>0</v>
      </c>
      <c r="BF305" s="176">
        <f>IF(N305="snížená",J305,0)</f>
        <v>0</v>
      </c>
      <c r="BG305" s="176">
        <f>IF(N305="zákl. přenesená",J305,0)</f>
        <v>0</v>
      </c>
      <c r="BH305" s="176">
        <f>IF(N305="sníž. přenesená",J305,0)</f>
        <v>0</v>
      </c>
      <c r="BI305" s="176">
        <f>IF(N305="nulová",J305,0)</f>
        <v>0</v>
      </c>
      <c r="BJ305" s="2" t="s">
        <v>79</v>
      </c>
      <c r="BK305" s="176">
        <f>ROUND(I305*H305,2)</f>
        <v>0</v>
      </c>
      <c r="BL305" s="2" t="s">
        <v>218</v>
      </c>
      <c r="BM305" s="175" t="s">
        <v>617</v>
      </c>
    </row>
    <row r="306" spans="1:65" s="21" customFormat="1" ht="86.4" x14ac:dyDescent="0.2">
      <c r="A306" s="15"/>
      <c r="B306" s="16"/>
      <c r="C306" s="17"/>
      <c r="D306" s="180" t="s">
        <v>157</v>
      </c>
      <c r="E306" s="17"/>
      <c r="F306" s="189" t="s">
        <v>618</v>
      </c>
      <c r="G306" s="17"/>
      <c r="H306" s="17"/>
      <c r="I306" s="17"/>
      <c r="J306" s="17"/>
      <c r="K306" s="17"/>
      <c r="L306" s="20"/>
      <c r="M306" s="190"/>
      <c r="N306" s="191"/>
      <c r="O306" s="48"/>
      <c r="P306" s="48"/>
      <c r="Q306" s="48"/>
      <c r="R306" s="48"/>
      <c r="S306" s="48"/>
      <c r="T306" s="49"/>
      <c r="U306" s="15"/>
      <c r="V306" s="15"/>
      <c r="W306" s="15"/>
      <c r="X306" s="15"/>
      <c r="Y306" s="15"/>
      <c r="Z306" s="15"/>
      <c r="AA306" s="15"/>
      <c r="AB306" s="15"/>
      <c r="AC306" s="15"/>
      <c r="AD306" s="15"/>
      <c r="AE306" s="15"/>
      <c r="AT306" s="2" t="s">
        <v>157</v>
      </c>
      <c r="AU306" s="2" t="s">
        <v>81</v>
      </c>
    </row>
    <row r="307" spans="1:65" s="149" customFormat="1" ht="22.95" customHeight="1" x14ac:dyDescent="0.25">
      <c r="B307" s="150"/>
      <c r="C307" s="151"/>
      <c r="D307" s="152" t="s">
        <v>70</v>
      </c>
      <c r="E307" s="163" t="s">
        <v>619</v>
      </c>
      <c r="F307" s="163" t="s">
        <v>620</v>
      </c>
      <c r="G307" s="151"/>
      <c r="H307" s="151"/>
      <c r="I307" s="151"/>
      <c r="J307" s="164">
        <f>BK307</f>
        <v>0</v>
      </c>
      <c r="K307" s="151"/>
      <c r="L307" s="155"/>
      <c r="M307" s="156"/>
      <c r="N307" s="157"/>
      <c r="O307" s="157"/>
      <c r="P307" s="158">
        <f>SUM(P308:P326)</f>
        <v>26.920665</v>
      </c>
      <c r="Q307" s="157"/>
      <c r="R307" s="158">
        <f>SUM(R308:R326)</f>
        <v>2.4736496629999997E-2</v>
      </c>
      <c r="S307" s="157"/>
      <c r="T307" s="159">
        <f>SUM(T308:T326)</f>
        <v>0</v>
      </c>
      <c r="AR307" s="160" t="s">
        <v>81</v>
      </c>
      <c r="AT307" s="161" t="s">
        <v>70</v>
      </c>
      <c r="AU307" s="161" t="s">
        <v>79</v>
      </c>
      <c r="AY307" s="160" t="s">
        <v>133</v>
      </c>
      <c r="BK307" s="162">
        <f>SUM(BK308:BK326)</f>
        <v>0</v>
      </c>
    </row>
    <row r="308" spans="1:65" s="21" customFormat="1" ht="16.5" customHeight="1" x14ac:dyDescent="0.2">
      <c r="A308" s="15"/>
      <c r="B308" s="16"/>
      <c r="C308" s="165" t="s">
        <v>621</v>
      </c>
      <c r="D308" s="165" t="s">
        <v>136</v>
      </c>
      <c r="E308" s="166" t="s">
        <v>622</v>
      </c>
      <c r="F308" s="167" t="s">
        <v>623</v>
      </c>
      <c r="G308" s="168" t="s">
        <v>139</v>
      </c>
      <c r="H308" s="169">
        <v>1.2250000000000001</v>
      </c>
      <c r="I308" s="170">
        <v>0</v>
      </c>
      <c r="J308" s="170">
        <f t="shared" ref="J308:J313" si="10">ROUND(I308*H308,2)</f>
        <v>0</v>
      </c>
      <c r="K308" s="167" t="s">
        <v>140</v>
      </c>
      <c r="L308" s="20"/>
      <c r="M308" s="171" t="s">
        <v>17</v>
      </c>
      <c r="N308" s="172" t="s">
        <v>42</v>
      </c>
      <c r="O308" s="173">
        <v>0.11700000000000001</v>
      </c>
      <c r="P308" s="173">
        <f t="shared" ref="P308:P313" si="11">O308*H308</f>
        <v>0.14332500000000001</v>
      </c>
      <c r="Q308" s="173">
        <v>6.7000000000000002E-5</v>
      </c>
      <c r="R308" s="173">
        <f t="shared" ref="R308:R313" si="12">Q308*H308</f>
        <v>8.2075000000000003E-5</v>
      </c>
      <c r="S308" s="173">
        <v>0</v>
      </c>
      <c r="T308" s="174">
        <f t="shared" ref="T308:T313" si="13">S308*H308</f>
        <v>0</v>
      </c>
      <c r="U308" s="15"/>
      <c r="V308" s="15"/>
      <c r="W308" s="15"/>
      <c r="X308" s="15"/>
      <c r="Y308" s="15"/>
      <c r="Z308" s="15"/>
      <c r="AA308" s="15"/>
      <c r="AB308" s="15"/>
      <c r="AC308" s="15"/>
      <c r="AD308" s="15"/>
      <c r="AE308" s="15"/>
      <c r="AR308" s="175" t="s">
        <v>218</v>
      </c>
      <c r="AT308" s="175" t="s">
        <v>136</v>
      </c>
      <c r="AU308" s="175" t="s">
        <v>81</v>
      </c>
      <c r="AY308" s="2" t="s">
        <v>133</v>
      </c>
      <c r="BE308" s="176">
        <f t="shared" ref="BE308:BE313" si="14">IF(N308="základní",J308,0)</f>
        <v>0</v>
      </c>
      <c r="BF308" s="176">
        <f t="shared" ref="BF308:BF313" si="15">IF(N308="snížená",J308,0)</f>
        <v>0</v>
      </c>
      <c r="BG308" s="176">
        <f t="shared" ref="BG308:BG313" si="16">IF(N308="zákl. přenesená",J308,0)</f>
        <v>0</v>
      </c>
      <c r="BH308" s="176">
        <f t="shared" ref="BH308:BH313" si="17">IF(N308="sníž. přenesená",J308,0)</f>
        <v>0</v>
      </c>
      <c r="BI308" s="176">
        <f t="shared" ref="BI308:BI313" si="18">IF(N308="nulová",J308,0)</f>
        <v>0</v>
      </c>
      <c r="BJ308" s="2" t="s">
        <v>79</v>
      </c>
      <c r="BK308" s="176">
        <f t="shared" ref="BK308:BK313" si="19">ROUND(I308*H308,2)</f>
        <v>0</v>
      </c>
      <c r="BL308" s="2" t="s">
        <v>218</v>
      </c>
      <c r="BM308" s="175" t="s">
        <v>624</v>
      </c>
    </row>
    <row r="309" spans="1:65" s="21" customFormat="1" ht="16.5" customHeight="1" x14ac:dyDescent="0.2">
      <c r="A309" s="15"/>
      <c r="B309" s="16"/>
      <c r="C309" s="165" t="s">
        <v>625</v>
      </c>
      <c r="D309" s="165" t="s">
        <v>136</v>
      </c>
      <c r="E309" s="166" t="s">
        <v>626</v>
      </c>
      <c r="F309" s="167" t="s">
        <v>627</v>
      </c>
      <c r="G309" s="168" t="s">
        <v>139</v>
      </c>
      <c r="H309" s="169">
        <v>1.2250000000000001</v>
      </c>
      <c r="I309" s="170">
        <v>0</v>
      </c>
      <c r="J309" s="170">
        <f t="shared" si="10"/>
        <v>0</v>
      </c>
      <c r="K309" s="167" t="s">
        <v>140</v>
      </c>
      <c r="L309" s="20"/>
      <c r="M309" s="171" t="s">
        <v>17</v>
      </c>
      <c r="N309" s="172" t="s">
        <v>42</v>
      </c>
      <c r="O309" s="173">
        <v>1.0999999999999999E-2</v>
      </c>
      <c r="P309" s="173">
        <f t="shared" si="11"/>
        <v>1.3475000000000001E-2</v>
      </c>
      <c r="Q309" s="173">
        <v>0</v>
      </c>
      <c r="R309" s="173">
        <f t="shared" si="12"/>
        <v>0</v>
      </c>
      <c r="S309" s="173">
        <v>0</v>
      </c>
      <c r="T309" s="174">
        <f t="shared" si="13"/>
        <v>0</v>
      </c>
      <c r="U309" s="15"/>
      <c r="V309" s="15"/>
      <c r="W309" s="15"/>
      <c r="X309" s="15"/>
      <c r="Y309" s="15"/>
      <c r="Z309" s="15"/>
      <c r="AA309" s="15"/>
      <c r="AB309" s="15"/>
      <c r="AC309" s="15"/>
      <c r="AD309" s="15"/>
      <c r="AE309" s="15"/>
      <c r="AR309" s="175" t="s">
        <v>218</v>
      </c>
      <c r="AT309" s="175" t="s">
        <v>136</v>
      </c>
      <c r="AU309" s="175" t="s">
        <v>81</v>
      </c>
      <c r="AY309" s="2" t="s">
        <v>133</v>
      </c>
      <c r="BE309" s="176">
        <f t="shared" si="14"/>
        <v>0</v>
      </c>
      <c r="BF309" s="176">
        <f t="shared" si="15"/>
        <v>0</v>
      </c>
      <c r="BG309" s="176">
        <f t="shared" si="16"/>
        <v>0</v>
      </c>
      <c r="BH309" s="176">
        <f t="shared" si="17"/>
        <v>0</v>
      </c>
      <c r="BI309" s="176">
        <f t="shared" si="18"/>
        <v>0</v>
      </c>
      <c r="BJ309" s="2" t="s">
        <v>79</v>
      </c>
      <c r="BK309" s="176">
        <f t="shared" si="19"/>
        <v>0</v>
      </c>
      <c r="BL309" s="2" t="s">
        <v>218</v>
      </c>
      <c r="BM309" s="175" t="s">
        <v>628</v>
      </c>
    </row>
    <row r="310" spans="1:65" s="21" customFormat="1" ht="16.5" customHeight="1" x14ac:dyDescent="0.2">
      <c r="A310" s="15"/>
      <c r="B310" s="16"/>
      <c r="C310" s="165" t="s">
        <v>629</v>
      </c>
      <c r="D310" s="165" t="s">
        <v>136</v>
      </c>
      <c r="E310" s="166" t="s">
        <v>630</v>
      </c>
      <c r="F310" s="167" t="s">
        <v>631</v>
      </c>
      <c r="G310" s="168" t="s">
        <v>139</v>
      </c>
      <c r="H310" s="169">
        <v>1.2250000000000001</v>
      </c>
      <c r="I310" s="170">
        <v>0</v>
      </c>
      <c r="J310" s="170">
        <f t="shared" si="10"/>
        <v>0</v>
      </c>
      <c r="K310" s="167" t="s">
        <v>140</v>
      </c>
      <c r="L310" s="20"/>
      <c r="M310" s="171" t="s">
        <v>17</v>
      </c>
      <c r="N310" s="172" t="s">
        <v>42</v>
      </c>
      <c r="O310" s="173">
        <v>0.16700000000000001</v>
      </c>
      <c r="P310" s="173">
        <f t="shared" si="11"/>
        <v>0.20457500000000003</v>
      </c>
      <c r="Q310" s="173">
        <v>6.0528000000000001E-5</v>
      </c>
      <c r="R310" s="173">
        <f t="shared" si="12"/>
        <v>7.4146800000000006E-5</v>
      </c>
      <c r="S310" s="173">
        <v>0</v>
      </c>
      <c r="T310" s="174">
        <f t="shared" si="13"/>
        <v>0</v>
      </c>
      <c r="U310" s="15"/>
      <c r="V310" s="15"/>
      <c r="W310" s="15"/>
      <c r="X310" s="15"/>
      <c r="Y310" s="15"/>
      <c r="Z310" s="15"/>
      <c r="AA310" s="15"/>
      <c r="AB310" s="15"/>
      <c r="AC310" s="15"/>
      <c r="AD310" s="15"/>
      <c r="AE310" s="15"/>
      <c r="AR310" s="175" t="s">
        <v>218</v>
      </c>
      <c r="AT310" s="175" t="s">
        <v>136</v>
      </c>
      <c r="AU310" s="175" t="s">
        <v>81</v>
      </c>
      <c r="AY310" s="2" t="s">
        <v>133</v>
      </c>
      <c r="BE310" s="176">
        <f t="shared" si="14"/>
        <v>0</v>
      </c>
      <c r="BF310" s="176">
        <f t="shared" si="15"/>
        <v>0</v>
      </c>
      <c r="BG310" s="176">
        <f t="shared" si="16"/>
        <v>0</v>
      </c>
      <c r="BH310" s="176">
        <f t="shared" si="17"/>
        <v>0</v>
      </c>
      <c r="BI310" s="176">
        <f t="shared" si="18"/>
        <v>0</v>
      </c>
      <c r="BJ310" s="2" t="s">
        <v>79</v>
      </c>
      <c r="BK310" s="176">
        <f t="shared" si="19"/>
        <v>0</v>
      </c>
      <c r="BL310" s="2" t="s">
        <v>218</v>
      </c>
      <c r="BM310" s="175" t="s">
        <v>632</v>
      </c>
    </row>
    <row r="311" spans="1:65" s="21" customFormat="1" ht="16.5" customHeight="1" x14ac:dyDescent="0.2">
      <c r="A311" s="15"/>
      <c r="B311" s="16"/>
      <c r="C311" s="165" t="s">
        <v>633</v>
      </c>
      <c r="D311" s="165" t="s">
        <v>136</v>
      </c>
      <c r="E311" s="166" t="s">
        <v>634</v>
      </c>
      <c r="F311" s="167" t="s">
        <v>635</v>
      </c>
      <c r="G311" s="168" t="s">
        <v>139</v>
      </c>
      <c r="H311" s="169">
        <v>1.2250000000000001</v>
      </c>
      <c r="I311" s="170">
        <v>0</v>
      </c>
      <c r="J311" s="170">
        <f t="shared" si="10"/>
        <v>0</v>
      </c>
      <c r="K311" s="167" t="s">
        <v>140</v>
      </c>
      <c r="L311" s="20"/>
      <c r="M311" s="171" t="s">
        <v>17</v>
      </c>
      <c r="N311" s="172" t="s">
        <v>42</v>
      </c>
      <c r="O311" s="173">
        <v>0.184</v>
      </c>
      <c r="P311" s="173">
        <f t="shared" si="11"/>
        <v>0.22540000000000002</v>
      </c>
      <c r="Q311" s="173">
        <v>1.6875000000000001E-4</v>
      </c>
      <c r="R311" s="173">
        <f t="shared" si="12"/>
        <v>2.0671875000000003E-4</v>
      </c>
      <c r="S311" s="173">
        <v>0</v>
      </c>
      <c r="T311" s="174">
        <f t="shared" si="13"/>
        <v>0</v>
      </c>
      <c r="U311" s="15"/>
      <c r="V311" s="15"/>
      <c r="W311" s="15"/>
      <c r="X311" s="15"/>
      <c r="Y311" s="15"/>
      <c r="Z311" s="15"/>
      <c r="AA311" s="15"/>
      <c r="AB311" s="15"/>
      <c r="AC311" s="15"/>
      <c r="AD311" s="15"/>
      <c r="AE311" s="15"/>
      <c r="AR311" s="175" t="s">
        <v>218</v>
      </c>
      <c r="AT311" s="175" t="s">
        <v>136</v>
      </c>
      <c r="AU311" s="175" t="s">
        <v>81</v>
      </c>
      <c r="AY311" s="2" t="s">
        <v>133</v>
      </c>
      <c r="BE311" s="176">
        <f t="shared" si="14"/>
        <v>0</v>
      </c>
      <c r="BF311" s="176">
        <f t="shared" si="15"/>
        <v>0</v>
      </c>
      <c r="BG311" s="176">
        <f t="shared" si="16"/>
        <v>0</v>
      </c>
      <c r="BH311" s="176">
        <f t="shared" si="17"/>
        <v>0</v>
      </c>
      <c r="BI311" s="176">
        <f t="shared" si="18"/>
        <v>0</v>
      </c>
      <c r="BJ311" s="2" t="s">
        <v>79</v>
      </c>
      <c r="BK311" s="176">
        <f t="shared" si="19"/>
        <v>0</v>
      </c>
      <c r="BL311" s="2" t="s">
        <v>218</v>
      </c>
      <c r="BM311" s="175" t="s">
        <v>636</v>
      </c>
    </row>
    <row r="312" spans="1:65" s="21" customFormat="1" ht="16.5" customHeight="1" x14ac:dyDescent="0.2">
      <c r="A312" s="15"/>
      <c r="B312" s="16"/>
      <c r="C312" s="165" t="s">
        <v>637</v>
      </c>
      <c r="D312" s="165" t="s">
        <v>136</v>
      </c>
      <c r="E312" s="166" t="s">
        <v>638</v>
      </c>
      <c r="F312" s="167" t="s">
        <v>639</v>
      </c>
      <c r="G312" s="168" t="s">
        <v>139</v>
      </c>
      <c r="H312" s="169">
        <v>1.2250000000000001</v>
      </c>
      <c r="I312" s="170">
        <v>0</v>
      </c>
      <c r="J312" s="170">
        <f t="shared" si="10"/>
        <v>0</v>
      </c>
      <c r="K312" s="167" t="s">
        <v>140</v>
      </c>
      <c r="L312" s="20"/>
      <c r="M312" s="171" t="s">
        <v>17</v>
      </c>
      <c r="N312" s="172" t="s">
        <v>42</v>
      </c>
      <c r="O312" s="173">
        <v>0.16600000000000001</v>
      </c>
      <c r="P312" s="173">
        <f t="shared" si="11"/>
        <v>0.20335000000000003</v>
      </c>
      <c r="Q312" s="173">
        <v>1.35E-4</v>
      </c>
      <c r="R312" s="173">
        <f t="shared" si="12"/>
        <v>1.6537500000000002E-4</v>
      </c>
      <c r="S312" s="173">
        <v>0</v>
      </c>
      <c r="T312" s="174">
        <f t="shared" si="13"/>
        <v>0</v>
      </c>
      <c r="U312" s="15"/>
      <c r="V312" s="15"/>
      <c r="W312" s="15"/>
      <c r="X312" s="15"/>
      <c r="Y312" s="15"/>
      <c r="Z312" s="15"/>
      <c r="AA312" s="15"/>
      <c r="AB312" s="15"/>
      <c r="AC312" s="15"/>
      <c r="AD312" s="15"/>
      <c r="AE312" s="15"/>
      <c r="AR312" s="175" t="s">
        <v>218</v>
      </c>
      <c r="AT312" s="175" t="s">
        <v>136</v>
      </c>
      <c r="AU312" s="175" t="s">
        <v>81</v>
      </c>
      <c r="AY312" s="2" t="s">
        <v>133</v>
      </c>
      <c r="BE312" s="176">
        <f t="shared" si="14"/>
        <v>0</v>
      </c>
      <c r="BF312" s="176">
        <f t="shared" si="15"/>
        <v>0</v>
      </c>
      <c r="BG312" s="176">
        <f t="shared" si="16"/>
        <v>0</v>
      </c>
      <c r="BH312" s="176">
        <f t="shared" si="17"/>
        <v>0</v>
      </c>
      <c r="BI312" s="176">
        <f t="shared" si="18"/>
        <v>0</v>
      </c>
      <c r="BJ312" s="2" t="s">
        <v>79</v>
      </c>
      <c r="BK312" s="176">
        <f t="shared" si="19"/>
        <v>0</v>
      </c>
      <c r="BL312" s="2" t="s">
        <v>218</v>
      </c>
      <c r="BM312" s="175" t="s">
        <v>640</v>
      </c>
    </row>
    <row r="313" spans="1:65" s="21" customFormat="1" ht="16.5" customHeight="1" x14ac:dyDescent="0.2">
      <c r="A313" s="15"/>
      <c r="B313" s="16"/>
      <c r="C313" s="165" t="s">
        <v>641</v>
      </c>
      <c r="D313" s="165" t="s">
        <v>136</v>
      </c>
      <c r="E313" s="166" t="s">
        <v>642</v>
      </c>
      <c r="F313" s="167" t="s">
        <v>643</v>
      </c>
      <c r="G313" s="168" t="s">
        <v>139</v>
      </c>
      <c r="H313" s="169">
        <v>1.2250000000000001</v>
      </c>
      <c r="I313" s="170">
        <v>0</v>
      </c>
      <c r="J313" s="170">
        <f t="shared" si="10"/>
        <v>0</v>
      </c>
      <c r="K313" s="167" t="s">
        <v>140</v>
      </c>
      <c r="L313" s="20"/>
      <c r="M313" s="171" t="s">
        <v>17</v>
      </c>
      <c r="N313" s="172" t="s">
        <v>42</v>
      </c>
      <c r="O313" s="173">
        <v>0.17199999999999999</v>
      </c>
      <c r="P313" s="173">
        <f t="shared" si="11"/>
        <v>0.2107</v>
      </c>
      <c r="Q313" s="173">
        <v>1.35E-4</v>
      </c>
      <c r="R313" s="173">
        <f t="shared" si="12"/>
        <v>1.6537500000000002E-4</v>
      </c>
      <c r="S313" s="173">
        <v>0</v>
      </c>
      <c r="T313" s="174">
        <f t="shared" si="13"/>
        <v>0</v>
      </c>
      <c r="U313" s="15"/>
      <c r="V313" s="15"/>
      <c r="W313" s="15"/>
      <c r="X313" s="15"/>
      <c r="Y313" s="15"/>
      <c r="Z313" s="15"/>
      <c r="AA313" s="15"/>
      <c r="AB313" s="15"/>
      <c r="AC313" s="15"/>
      <c r="AD313" s="15"/>
      <c r="AE313" s="15"/>
      <c r="AR313" s="175" t="s">
        <v>218</v>
      </c>
      <c r="AT313" s="175" t="s">
        <v>136</v>
      </c>
      <c r="AU313" s="175" t="s">
        <v>81</v>
      </c>
      <c r="AY313" s="2" t="s">
        <v>133</v>
      </c>
      <c r="BE313" s="176">
        <f t="shared" si="14"/>
        <v>0</v>
      </c>
      <c r="BF313" s="176">
        <f t="shared" si="15"/>
        <v>0</v>
      </c>
      <c r="BG313" s="176">
        <f t="shared" si="16"/>
        <v>0</v>
      </c>
      <c r="BH313" s="176">
        <f t="shared" si="17"/>
        <v>0</v>
      </c>
      <c r="BI313" s="176">
        <f t="shared" si="18"/>
        <v>0</v>
      </c>
      <c r="BJ313" s="2" t="s">
        <v>79</v>
      </c>
      <c r="BK313" s="176">
        <f t="shared" si="19"/>
        <v>0</v>
      </c>
      <c r="BL313" s="2" t="s">
        <v>218</v>
      </c>
      <c r="BM313" s="175" t="s">
        <v>644</v>
      </c>
    </row>
    <row r="314" spans="1:65" s="177" customFormat="1" x14ac:dyDescent="0.2">
      <c r="B314" s="178"/>
      <c r="C314" s="179"/>
      <c r="D314" s="180" t="s">
        <v>143</v>
      </c>
      <c r="E314" s="181" t="s">
        <v>17</v>
      </c>
      <c r="F314" s="182" t="s">
        <v>645</v>
      </c>
      <c r="G314" s="179"/>
      <c r="H314" s="183">
        <v>1.2250000000000001</v>
      </c>
      <c r="I314" s="179"/>
      <c r="J314" s="179"/>
      <c r="K314" s="179"/>
      <c r="L314" s="184"/>
      <c r="M314" s="185"/>
      <c r="N314" s="186"/>
      <c r="O314" s="186"/>
      <c r="P314" s="186"/>
      <c r="Q314" s="186"/>
      <c r="R314" s="186"/>
      <c r="S314" s="186"/>
      <c r="T314" s="187"/>
      <c r="AT314" s="188" t="s">
        <v>143</v>
      </c>
      <c r="AU314" s="188" t="s">
        <v>81</v>
      </c>
      <c r="AV314" s="177" t="s">
        <v>81</v>
      </c>
      <c r="AW314" s="177" t="s">
        <v>31</v>
      </c>
      <c r="AX314" s="177" t="s">
        <v>79</v>
      </c>
      <c r="AY314" s="188" t="s">
        <v>133</v>
      </c>
    </row>
    <row r="315" spans="1:65" s="21" customFormat="1" ht="16.5" customHeight="1" x14ac:dyDescent="0.2">
      <c r="A315" s="15"/>
      <c r="B315" s="16"/>
      <c r="C315" s="165" t="s">
        <v>646</v>
      </c>
      <c r="D315" s="165" t="s">
        <v>136</v>
      </c>
      <c r="E315" s="166" t="s">
        <v>647</v>
      </c>
      <c r="F315" s="167" t="s">
        <v>648</v>
      </c>
      <c r="G315" s="168" t="s">
        <v>139</v>
      </c>
      <c r="H315" s="169">
        <v>24.48</v>
      </c>
      <c r="I315" s="170">
        <v>0</v>
      </c>
      <c r="J315" s="170">
        <f t="shared" ref="J315:J326" si="20">ROUND(I315*H315,2)</f>
        <v>0</v>
      </c>
      <c r="K315" s="167" t="s">
        <v>140</v>
      </c>
      <c r="L315" s="20"/>
      <c r="M315" s="171" t="s">
        <v>17</v>
      </c>
      <c r="N315" s="172" t="s">
        <v>42</v>
      </c>
      <c r="O315" s="173">
        <v>0.13600000000000001</v>
      </c>
      <c r="P315" s="173">
        <f t="shared" ref="P315:P326" si="21">O315*H315</f>
        <v>3.3292800000000002</v>
      </c>
      <c r="Q315" s="173">
        <v>8.7100000000000003E-5</v>
      </c>
      <c r="R315" s="173">
        <f t="shared" ref="R315:R326" si="22">Q315*H315</f>
        <v>2.132208E-3</v>
      </c>
      <c r="S315" s="173">
        <v>0</v>
      </c>
      <c r="T315" s="174">
        <f t="shared" ref="T315:T326" si="23">S315*H315</f>
        <v>0</v>
      </c>
      <c r="U315" s="15"/>
      <c r="V315" s="15"/>
      <c r="W315" s="15"/>
      <c r="X315" s="15"/>
      <c r="Y315" s="15"/>
      <c r="Z315" s="15"/>
      <c r="AA315" s="15"/>
      <c r="AB315" s="15"/>
      <c r="AC315" s="15"/>
      <c r="AD315" s="15"/>
      <c r="AE315" s="15"/>
      <c r="AR315" s="175" t="s">
        <v>218</v>
      </c>
      <c r="AT315" s="175" t="s">
        <v>136</v>
      </c>
      <c r="AU315" s="175" t="s">
        <v>81</v>
      </c>
      <c r="AY315" s="2" t="s">
        <v>133</v>
      </c>
      <c r="BE315" s="176">
        <f t="shared" ref="BE315:BE326" si="24">IF(N315="základní",J315,0)</f>
        <v>0</v>
      </c>
      <c r="BF315" s="176">
        <f t="shared" ref="BF315:BF326" si="25">IF(N315="snížená",J315,0)</f>
        <v>0</v>
      </c>
      <c r="BG315" s="176">
        <f t="shared" ref="BG315:BG326" si="26">IF(N315="zákl. přenesená",J315,0)</f>
        <v>0</v>
      </c>
      <c r="BH315" s="176">
        <f t="shared" ref="BH315:BH326" si="27">IF(N315="sníž. přenesená",J315,0)</f>
        <v>0</v>
      </c>
      <c r="BI315" s="176">
        <f t="shared" ref="BI315:BI326" si="28">IF(N315="nulová",J315,0)</f>
        <v>0</v>
      </c>
      <c r="BJ315" s="2" t="s">
        <v>79</v>
      </c>
      <c r="BK315" s="176">
        <f t="shared" ref="BK315:BK326" si="29">ROUND(I315*H315,2)</f>
        <v>0</v>
      </c>
      <c r="BL315" s="2" t="s">
        <v>218</v>
      </c>
      <c r="BM315" s="175" t="s">
        <v>649</v>
      </c>
    </row>
    <row r="316" spans="1:65" s="21" customFormat="1" ht="16.5" customHeight="1" x14ac:dyDescent="0.2">
      <c r="A316" s="15"/>
      <c r="B316" s="16"/>
      <c r="C316" s="165" t="s">
        <v>650</v>
      </c>
      <c r="D316" s="165" t="s">
        <v>136</v>
      </c>
      <c r="E316" s="166" t="s">
        <v>651</v>
      </c>
      <c r="F316" s="167" t="s">
        <v>652</v>
      </c>
      <c r="G316" s="168" t="s">
        <v>139</v>
      </c>
      <c r="H316" s="169">
        <v>24.48</v>
      </c>
      <c r="I316" s="170">
        <v>0</v>
      </c>
      <c r="J316" s="170">
        <f t="shared" si="20"/>
        <v>0</v>
      </c>
      <c r="K316" s="167" t="s">
        <v>140</v>
      </c>
      <c r="L316" s="20"/>
      <c r="M316" s="171" t="s">
        <v>17</v>
      </c>
      <c r="N316" s="172" t="s">
        <v>42</v>
      </c>
      <c r="O316" s="173">
        <v>0.18099999999999999</v>
      </c>
      <c r="P316" s="173">
        <f t="shared" si="21"/>
        <v>4.4308800000000002</v>
      </c>
      <c r="Q316" s="173">
        <v>2.2599999999999999E-4</v>
      </c>
      <c r="R316" s="173">
        <f t="shared" si="22"/>
        <v>5.5324800000000002E-3</v>
      </c>
      <c r="S316" s="173">
        <v>0</v>
      </c>
      <c r="T316" s="174">
        <f t="shared" si="23"/>
        <v>0</v>
      </c>
      <c r="U316" s="15"/>
      <c r="V316" s="15"/>
      <c r="W316" s="15"/>
      <c r="X316" s="15"/>
      <c r="Y316" s="15"/>
      <c r="Z316" s="15"/>
      <c r="AA316" s="15"/>
      <c r="AB316" s="15"/>
      <c r="AC316" s="15"/>
      <c r="AD316" s="15"/>
      <c r="AE316" s="15"/>
      <c r="AR316" s="175" t="s">
        <v>218</v>
      </c>
      <c r="AT316" s="175" t="s">
        <v>136</v>
      </c>
      <c r="AU316" s="175" t="s">
        <v>81</v>
      </c>
      <c r="AY316" s="2" t="s">
        <v>133</v>
      </c>
      <c r="BE316" s="176">
        <f t="shared" si="24"/>
        <v>0</v>
      </c>
      <c r="BF316" s="176">
        <f t="shared" si="25"/>
        <v>0</v>
      </c>
      <c r="BG316" s="176">
        <f t="shared" si="26"/>
        <v>0</v>
      </c>
      <c r="BH316" s="176">
        <f t="shared" si="27"/>
        <v>0</v>
      </c>
      <c r="BI316" s="176">
        <f t="shared" si="28"/>
        <v>0</v>
      </c>
      <c r="BJ316" s="2" t="s">
        <v>79</v>
      </c>
      <c r="BK316" s="176">
        <f t="shared" si="29"/>
        <v>0</v>
      </c>
      <c r="BL316" s="2" t="s">
        <v>218</v>
      </c>
      <c r="BM316" s="175" t="s">
        <v>653</v>
      </c>
    </row>
    <row r="317" spans="1:65" s="21" customFormat="1" ht="16.5" customHeight="1" x14ac:dyDescent="0.2">
      <c r="A317" s="15"/>
      <c r="B317" s="16"/>
      <c r="C317" s="165" t="s">
        <v>654</v>
      </c>
      <c r="D317" s="165" t="s">
        <v>136</v>
      </c>
      <c r="E317" s="166" t="s">
        <v>655</v>
      </c>
      <c r="F317" s="167" t="s">
        <v>656</v>
      </c>
      <c r="G317" s="168" t="s">
        <v>139</v>
      </c>
      <c r="H317" s="169">
        <v>24.48</v>
      </c>
      <c r="I317" s="170">
        <v>0</v>
      </c>
      <c r="J317" s="170">
        <f t="shared" si="20"/>
        <v>0</v>
      </c>
      <c r="K317" s="167" t="s">
        <v>140</v>
      </c>
      <c r="L317" s="20"/>
      <c r="M317" s="171" t="s">
        <v>17</v>
      </c>
      <c r="N317" s="172" t="s">
        <v>42</v>
      </c>
      <c r="O317" s="173">
        <v>1.4E-2</v>
      </c>
      <c r="P317" s="173">
        <f t="shared" si="21"/>
        <v>0.34272000000000002</v>
      </c>
      <c r="Q317" s="173">
        <v>0</v>
      </c>
      <c r="R317" s="173">
        <f t="shared" si="22"/>
        <v>0</v>
      </c>
      <c r="S317" s="173">
        <v>0</v>
      </c>
      <c r="T317" s="174">
        <f t="shared" si="23"/>
        <v>0</v>
      </c>
      <c r="U317" s="15"/>
      <c r="V317" s="15"/>
      <c r="W317" s="15"/>
      <c r="X317" s="15"/>
      <c r="Y317" s="15"/>
      <c r="Z317" s="15"/>
      <c r="AA317" s="15"/>
      <c r="AB317" s="15"/>
      <c r="AC317" s="15"/>
      <c r="AD317" s="15"/>
      <c r="AE317" s="15"/>
      <c r="AR317" s="175" t="s">
        <v>218</v>
      </c>
      <c r="AT317" s="175" t="s">
        <v>136</v>
      </c>
      <c r="AU317" s="175" t="s">
        <v>81</v>
      </c>
      <c r="AY317" s="2" t="s">
        <v>133</v>
      </c>
      <c r="BE317" s="176">
        <f t="shared" si="24"/>
        <v>0</v>
      </c>
      <c r="BF317" s="176">
        <f t="shared" si="25"/>
        <v>0</v>
      </c>
      <c r="BG317" s="176">
        <f t="shared" si="26"/>
        <v>0</v>
      </c>
      <c r="BH317" s="176">
        <f t="shared" si="27"/>
        <v>0</v>
      </c>
      <c r="BI317" s="176">
        <f t="shared" si="28"/>
        <v>0</v>
      </c>
      <c r="BJ317" s="2" t="s">
        <v>79</v>
      </c>
      <c r="BK317" s="176">
        <f t="shared" si="29"/>
        <v>0</v>
      </c>
      <c r="BL317" s="2" t="s">
        <v>218</v>
      </c>
      <c r="BM317" s="175" t="s">
        <v>657</v>
      </c>
    </row>
    <row r="318" spans="1:65" s="21" customFormat="1" ht="16.5" customHeight="1" x14ac:dyDescent="0.2">
      <c r="A318" s="15"/>
      <c r="B318" s="16"/>
      <c r="C318" s="165" t="s">
        <v>658</v>
      </c>
      <c r="D318" s="165" t="s">
        <v>136</v>
      </c>
      <c r="E318" s="166" t="s">
        <v>659</v>
      </c>
      <c r="F318" s="167" t="s">
        <v>660</v>
      </c>
      <c r="G318" s="168" t="s">
        <v>139</v>
      </c>
      <c r="H318" s="169">
        <v>24.48</v>
      </c>
      <c r="I318" s="170">
        <v>0</v>
      </c>
      <c r="J318" s="170">
        <f t="shared" si="20"/>
        <v>0</v>
      </c>
      <c r="K318" s="167" t="s">
        <v>140</v>
      </c>
      <c r="L318" s="20"/>
      <c r="M318" s="171" t="s">
        <v>17</v>
      </c>
      <c r="N318" s="172" t="s">
        <v>42</v>
      </c>
      <c r="O318" s="173">
        <v>0.28299999999999997</v>
      </c>
      <c r="P318" s="173">
        <f t="shared" si="21"/>
        <v>6.9278399999999998</v>
      </c>
      <c r="Q318" s="173">
        <v>9.6971000000000004E-5</v>
      </c>
      <c r="R318" s="173">
        <f t="shared" si="22"/>
        <v>2.3738500799999999E-3</v>
      </c>
      <c r="S318" s="173">
        <v>0</v>
      </c>
      <c r="T318" s="174">
        <f t="shared" si="23"/>
        <v>0</v>
      </c>
      <c r="U318" s="15"/>
      <c r="V318" s="15"/>
      <c r="W318" s="15"/>
      <c r="X318" s="15"/>
      <c r="Y318" s="15"/>
      <c r="Z318" s="15"/>
      <c r="AA318" s="15"/>
      <c r="AB318" s="15"/>
      <c r="AC318" s="15"/>
      <c r="AD318" s="15"/>
      <c r="AE318" s="15"/>
      <c r="AR318" s="175" t="s">
        <v>218</v>
      </c>
      <c r="AT318" s="175" t="s">
        <v>136</v>
      </c>
      <c r="AU318" s="175" t="s">
        <v>81</v>
      </c>
      <c r="AY318" s="2" t="s">
        <v>133</v>
      </c>
      <c r="BE318" s="176">
        <f t="shared" si="24"/>
        <v>0</v>
      </c>
      <c r="BF318" s="176">
        <f t="shared" si="25"/>
        <v>0</v>
      </c>
      <c r="BG318" s="176">
        <f t="shared" si="26"/>
        <v>0</v>
      </c>
      <c r="BH318" s="176">
        <f t="shared" si="27"/>
        <v>0</v>
      </c>
      <c r="BI318" s="176">
        <f t="shared" si="28"/>
        <v>0</v>
      </c>
      <c r="BJ318" s="2" t="s">
        <v>79</v>
      </c>
      <c r="BK318" s="176">
        <f t="shared" si="29"/>
        <v>0</v>
      </c>
      <c r="BL318" s="2" t="s">
        <v>218</v>
      </c>
      <c r="BM318" s="175" t="s">
        <v>661</v>
      </c>
    </row>
    <row r="319" spans="1:65" s="21" customFormat="1" ht="16.5" customHeight="1" x14ac:dyDescent="0.2">
      <c r="A319" s="15"/>
      <c r="B319" s="16"/>
      <c r="C319" s="165" t="s">
        <v>662</v>
      </c>
      <c r="D319" s="165" t="s">
        <v>136</v>
      </c>
      <c r="E319" s="166" t="s">
        <v>663</v>
      </c>
      <c r="F319" s="167" t="s">
        <v>664</v>
      </c>
      <c r="G319" s="168" t="s">
        <v>139</v>
      </c>
      <c r="H319" s="169">
        <v>24.48</v>
      </c>
      <c r="I319" s="170">
        <v>0</v>
      </c>
      <c r="J319" s="170">
        <f t="shared" si="20"/>
        <v>0</v>
      </c>
      <c r="K319" s="167" t="s">
        <v>140</v>
      </c>
      <c r="L319" s="20"/>
      <c r="M319" s="171" t="s">
        <v>17</v>
      </c>
      <c r="N319" s="172" t="s">
        <v>42</v>
      </c>
      <c r="O319" s="173">
        <v>0.108</v>
      </c>
      <c r="P319" s="173">
        <f t="shared" si="21"/>
        <v>2.64384</v>
      </c>
      <c r="Q319" s="173">
        <v>1.5870000000000001E-4</v>
      </c>
      <c r="R319" s="173">
        <f t="shared" si="22"/>
        <v>3.8849760000000005E-3</v>
      </c>
      <c r="S319" s="173">
        <v>0</v>
      </c>
      <c r="T319" s="174">
        <f t="shared" si="23"/>
        <v>0</v>
      </c>
      <c r="U319" s="15"/>
      <c r="V319" s="15"/>
      <c r="W319" s="15"/>
      <c r="X319" s="15"/>
      <c r="Y319" s="15"/>
      <c r="Z319" s="15"/>
      <c r="AA319" s="15"/>
      <c r="AB319" s="15"/>
      <c r="AC319" s="15"/>
      <c r="AD319" s="15"/>
      <c r="AE319" s="15"/>
      <c r="AR319" s="175" t="s">
        <v>218</v>
      </c>
      <c r="AT319" s="175" t="s">
        <v>136</v>
      </c>
      <c r="AU319" s="175" t="s">
        <v>81</v>
      </c>
      <c r="AY319" s="2" t="s">
        <v>133</v>
      </c>
      <c r="BE319" s="176">
        <f t="shared" si="24"/>
        <v>0</v>
      </c>
      <c r="BF319" s="176">
        <f t="shared" si="25"/>
        <v>0</v>
      </c>
      <c r="BG319" s="176">
        <f t="shared" si="26"/>
        <v>0</v>
      </c>
      <c r="BH319" s="176">
        <f t="shared" si="27"/>
        <v>0</v>
      </c>
      <c r="BI319" s="176">
        <f t="shared" si="28"/>
        <v>0</v>
      </c>
      <c r="BJ319" s="2" t="s">
        <v>79</v>
      </c>
      <c r="BK319" s="176">
        <f t="shared" si="29"/>
        <v>0</v>
      </c>
      <c r="BL319" s="2" t="s">
        <v>218</v>
      </c>
      <c r="BM319" s="175" t="s">
        <v>665</v>
      </c>
    </row>
    <row r="320" spans="1:65" s="21" customFormat="1" ht="16.5" customHeight="1" x14ac:dyDescent="0.2">
      <c r="A320" s="15"/>
      <c r="B320" s="16"/>
      <c r="C320" s="165" t="s">
        <v>666</v>
      </c>
      <c r="D320" s="165" t="s">
        <v>136</v>
      </c>
      <c r="E320" s="166" t="s">
        <v>667</v>
      </c>
      <c r="F320" s="167" t="s">
        <v>668</v>
      </c>
      <c r="G320" s="168" t="s">
        <v>139</v>
      </c>
      <c r="H320" s="169">
        <v>24.48</v>
      </c>
      <c r="I320" s="170">
        <v>0</v>
      </c>
      <c r="J320" s="170">
        <f t="shared" si="20"/>
        <v>0</v>
      </c>
      <c r="K320" s="167" t="s">
        <v>140</v>
      </c>
      <c r="L320" s="20"/>
      <c r="M320" s="171" t="s">
        <v>17</v>
      </c>
      <c r="N320" s="172" t="s">
        <v>42</v>
      </c>
      <c r="O320" s="173">
        <v>0.21099999999999999</v>
      </c>
      <c r="P320" s="173">
        <f t="shared" si="21"/>
        <v>5.1652800000000001</v>
      </c>
      <c r="Q320" s="173">
        <v>3.0939999999999999E-4</v>
      </c>
      <c r="R320" s="173">
        <f t="shared" si="22"/>
        <v>7.574112E-3</v>
      </c>
      <c r="S320" s="173">
        <v>0</v>
      </c>
      <c r="T320" s="174">
        <f t="shared" si="23"/>
        <v>0</v>
      </c>
      <c r="U320" s="15"/>
      <c r="V320" s="15"/>
      <c r="W320" s="15"/>
      <c r="X320" s="15"/>
      <c r="Y320" s="15"/>
      <c r="Z320" s="15"/>
      <c r="AA320" s="15"/>
      <c r="AB320" s="15"/>
      <c r="AC320" s="15"/>
      <c r="AD320" s="15"/>
      <c r="AE320" s="15"/>
      <c r="AR320" s="175" t="s">
        <v>218</v>
      </c>
      <c r="AT320" s="175" t="s">
        <v>136</v>
      </c>
      <c r="AU320" s="175" t="s">
        <v>81</v>
      </c>
      <c r="AY320" s="2" t="s">
        <v>133</v>
      </c>
      <c r="BE320" s="176">
        <f t="shared" si="24"/>
        <v>0</v>
      </c>
      <c r="BF320" s="176">
        <f t="shared" si="25"/>
        <v>0</v>
      </c>
      <c r="BG320" s="176">
        <f t="shared" si="26"/>
        <v>0</v>
      </c>
      <c r="BH320" s="176">
        <f t="shared" si="27"/>
        <v>0</v>
      </c>
      <c r="BI320" s="176">
        <f t="shared" si="28"/>
        <v>0</v>
      </c>
      <c r="BJ320" s="2" t="s">
        <v>79</v>
      </c>
      <c r="BK320" s="176">
        <f t="shared" si="29"/>
        <v>0</v>
      </c>
      <c r="BL320" s="2" t="s">
        <v>218</v>
      </c>
      <c r="BM320" s="175" t="s">
        <v>669</v>
      </c>
    </row>
    <row r="321" spans="1:65" s="21" customFormat="1" ht="16.5" customHeight="1" x14ac:dyDescent="0.2">
      <c r="A321" s="15"/>
      <c r="B321" s="16"/>
      <c r="C321" s="165" t="s">
        <v>670</v>
      </c>
      <c r="D321" s="165" t="s">
        <v>136</v>
      </c>
      <c r="E321" s="166" t="s">
        <v>671</v>
      </c>
      <c r="F321" s="167" t="s">
        <v>672</v>
      </c>
      <c r="G321" s="168" t="s">
        <v>289</v>
      </c>
      <c r="H321" s="169">
        <v>20</v>
      </c>
      <c r="I321" s="170">
        <v>0</v>
      </c>
      <c r="J321" s="170">
        <f t="shared" si="20"/>
        <v>0</v>
      </c>
      <c r="K321" s="167" t="s">
        <v>140</v>
      </c>
      <c r="L321" s="20"/>
      <c r="M321" s="171" t="s">
        <v>17</v>
      </c>
      <c r="N321" s="172" t="s">
        <v>42</v>
      </c>
      <c r="O321" s="173">
        <v>1.4E-2</v>
      </c>
      <c r="P321" s="173">
        <f t="shared" si="21"/>
        <v>0.28000000000000003</v>
      </c>
      <c r="Q321" s="173">
        <v>5.1449999999999999E-6</v>
      </c>
      <c r="R321" s="173">
        <f t="shared" si="22"/>
        <v>1.0289999999999999E-4</v>
      </c>
      <c r="S321" s="173">
        <v>0</v>
      </c>
      <c r="T321" s="174">
        <f t="shared" si="23"/>
        <v>0</v>
      </c>
      <c r="U321" s="15"/>
      <c r="V321" s="15"/>
      <c r="W321" s="15"/>
      <c r="X321" s="15"/>
      <c r="Y321" s="15"/>
      <c r="Z321" s="15"/>
      <c r="AA321" s="15"/>
      <c r="AB321" s="15"/>
      <c r="AC321" s="15"/>
      <c r="AD321" s="15"/>
      <c r="AE321" s="15"/>
      <c r="AR321" s="175" t="s">
        <v>218</v>
      </c>
      <c r="AT321" s="175" t="s">
        <v>136</v>
      </c>
      <c r="AU321" s="175" t="s">
        <v>81</v>
      </c>
      <c r="AY321" s="2" t="s">
        <v>133</v>
      </c>
      <c r="BE321" s="176">
        <f t="shared" si="24"/>
        <v>0</v>
      </c>
      <c r="BF321" s="176">
        <f t="shared" si="25"/>
        <v>0</v>
      </c>
      <c r="BG321" s="176">
        <f t="shared" si="26"/>
        <v>0</v>
      </c>
      <c r="BH321" s="176">
        <f t="shared" si="27"/>
        <v>0</v>
      </c>
      <c r="BI321" s="176">
        <f t="shared" si="28"/>
        <v>0</v>
      </c>
      <c r="BJ321" s="2" t="s">
        <v>79</v>
      </c>
      <c r="BK321" s="176">
        <f t="shared" si="29"/>
        <v>0</v>
      </c>
      <c r="BL321" s="2" t="s">
        <v>218</v>
      </c>
      <c r="BM321" s="175" t="s">
        <v>673</v>
      </c>
    </row>
    <row r="322" spans="1:65" s="21" customFormat="1" ht="21.75" customHeight="1" x14ac:dyDescent="0.2">
      <c r="A322" s="15"/>
      <c r="B322" s="16"/>
      <c r="C322" s="165" t="s">
        <v>674</v>
      </c>
      <c r="D322" s="165" t="s">
        <v>136</v>
      </c>
      <c r="E322" s="166" t="s">
        <v>675</v>
      </c>
      <c r="F322" s="167" t="s">
        <v>676</v>
      </c>
      <c r="G322" s="168" t="s">
        <v>289</v>
      </c>
      <c r="H322" s="169">
        <v>20</v>
      </c>
      <c r="I322" s="170">
        <v>0</v>
      </c>
      <c r="J322" s="170">
        <f t="shared" si="20"/>
        <v>0</v>
      </c>
      <c r="K322" s="167" t="s">
        <v>140</v>
      </c>
      <c r="L322" s="20"/>
      <c r="M322" s="171" t="s">
        <v>17</v>
      </c>
      <c r="N322" s="172" t="s">
        <v>42</v>
      </c>
      <c r="O322" s="173">
        <v>1.0999999999999999E-2</v>
      </c>
      <c r="P322" s="173">
        <f t="shared" si="21"/>
        <v>0.21999999999999997</v>
      </c>
      <c r="Q322" s="173">
        <v>6.0000000000000002E-6</v>
      </c>
      <c r="R322" s="173">
        <f t="shared" si="22"/>
        <v>1.2E-4</v>
      </c>
      <c r="S322" s="173">
        <v>0</v>
      </c>
      <c r="T322" s="174">
        <f t="shared" si="23"/>
        <v>0</v>
      </c>
      <c r="U322" s="15"/>
      <c r="V322" s="15"/>
      <c r="W322" s="15"/>
      <c r="X322" s="15"/>
      <c r="Y322" s="15"/>
      <c r="Z322" s="15"/>
      <c r="AA322" s="15"/>
      <c r="AB322" s="15"/>
      <c r="AC322" s="15"/>
      <c r="AD322" s="15"/>
      <c r="AE322" s="15"/>
      <c r="AR322" s="175" t="s">
        <v>218</v>
      </c>
      <c r="AT322" s="175" t="s">
        <v>136</v>
      </c>
      <c r="AU322" s="175" t="s">
        <v>81</v>
      </c>
      <c r="AY322" s="2" t="s">
        <v>133</v>
      </c>
      <c r="BE322" s="176">
        <f t="shared" si="24"/>
        <v>0</v>
      </c>
      <c r="BF322" s="176">
        <f t="shared" si="25"/>
        <v>0</v>
      </c>
      <c r="BG322" s="176">
        <f t="shared" si="26"/>
        <v>0</v>
      </c>
      <c r="BH322" s="176">
        <f t="shared" si="27"/>
        <v>0</v>
      </c>
      <c r="BI322" s="176">
        <f t="shared" si="28"/>
        <v>0</v>
      </c>
      <c r="BJ322" s="2" t="s">
        <v>79</v>
      </c>
      <c r="BK322" s="176">
        <f t="shared" si="29"/>
        <v>0</v>
      </c>
      <c r="BL322" s="2" t="s">
        <v>218</v>
      </c>
      <c r="BM322" s="175" t="s">
        <v>677</v>
      </c>
    </row>
    <row r="323" spans="1:65" s="21" customFormat="1" ht="21.75" customHeight="1" x14ac:dyDescent="0.2">
      <c r="A323" s="15"/>
      <c r="B323" s="16"/>
      <c r="C323" s="165" t="s">
        <v>678</v>
      </c>
      <c r="D323" s="165" t="s">
        <v>136</v>
      </c>
      <c r="E323" s="166" t="s">
        <v>679</v>
      </c>
      <c r="F323" s="167" t="s">
        <v>680</v>
      </c>
      <c r="G323" s="168" t="s">
        <v>289</v>
      </c>
      <c r="H323" s="169">
        <v>20</v>
      </c>
      <c r="I323" s="170">
        <v>0</v>
      </c>
      <c r="J323" s="170">
        <f t="shared" si="20"/>
        <v>0</v>
      </c>
      <c r="K323" s="167" t="s">
        <v>140</v>
      </c>
      <c r="L323" s="20"/>
      <c r="M323" s="171" t="s">
        <v>17</v>
      </c>
      <c r="N323" s="172" t="s">
        <v>42</v>
      </c>
      <c r="O323" s="173">
        <v>1.0999999999999999E-2</v>
      </c>
      <c r="P323" s="173">
        <f t="shared" si="21"/>
        <v>0.21999999999999997</v>
      </c>
      <c r="Q323" s="173">
        <v>1.8640000000000001E-5</v>
      </c>
      <c r="R323" s="173">
        <f t="shared" si="22"/>
        <v>3.7280000000000001E-4</v>
      </c>
      <c r="S323" s="173">
        <v>0</v>
      </c>
      <c r="T323" s="174">
        <f t="shared" si="23"/>
        <v>0</v>
      </c>
      <c r="U323" s="15"/>
      <c r="V323" s="15"/>
      <c r="W323" s="15"/>
      <c r="X323" s="15"/>
      <c r="Y323" s="15"/>
      <c r="Z323" s="15"/>
      <c r="AA323" s="15"/>
      <c r="AB323" s="15"/>
      <c r="AC323" s="15"/>
      <c r="AD323" s="15"/>
      <c r="AE323" s="15"/>
      <c r="AR323" s="175" t="s">
        <v>218</v>
      </c>
      <c r="AT323" s="175" t="s">
        <v>136</v>
      </c>
      <c r="AU323" s="175" t="s">
        <v>81</v>
      </c>
      <c r="AY323" s="2" t="s">
        <v>133</v>
      </c>
      <c r="BE323" s="176">
        <f t="shared" si="24"/>
        <v>0</v>
      </c>
      <c r="BF323" s="176">
        <f t="shared" si="25"/>
        <v>0</v>
      </c>
      <c r="BG323" s="176">
        <f t="shared" si="26"/>
        <v>0</v>
      </c>
      <c r="BH323" s="176">
        <f t="shared" si="27"/>
        <v>0</v>
      </c>
      <c r="BI323" s="176">
        <f t="shared" si="28"/>
        <v>0</v>
      </c>
      <c r="BJ323" s="2" t="s">
        <v>79</v>
      </c>
      <c r="BK323" s="176">
        <f t="shared" si="29"/>
        <v>0</v>
      </c>
      <c r="BL323" s="2" t="s">
        <v>218</v>
      </c>
      <c r="BM323" s="175" t="s">
        <v>681</v>
      </c>
    </row>
    <row r="324" spans="1:65" s="21" customFormat="1" ht="21.75" customHeight="1" x14ac:dyDescent="0.2">
      <c r="A324" s="15"/>
      <c r="B324" s="16"/>
      <c r="C324" s="165" t="s">
        <v>682</v>
      </c>
      <c r="D324" s="165" t="s">
        <v>136</v>
      </c>
      <c r="E324" s="166" t="s">
        <v>683</v>
      </c>
      <c r="F324" s="167" t="s">
        <v>684</v>
      </c>
      <c r="G324" s="168" t="s">
        <v>289</v>
      </c>
      <c r="H324" s="169">
        <v>20</v>
      </c>
      <c r="I324" s="170">
        <v>0</v>
      </c>
      <c r="J324" s="170">
        <f t="shared" si="20"/>
        <v>0</v>
      </c>
      <c r="K324" s="167" t="s">
        <v>140</v>
      </c>
      <c r="L324" s="20"/>
      <c r="M324" s="171" t="s">
        <v>17</v>
      </c>
      <c r="N324" s="172" t="s">
        <v>42</v>
      </c>
      <c r="O324" s="173">
        <v>2.8000000000000001E-2</v>
      </c>
      <c r="P324" s="173">
        <f t="shared" si="21"/>
        <v>0.56000000000000005</v>
      </c>
      <c r="Q324" s="173">
        <v>2.4382000000000001E-5</v>
      </c>
      <c r="R324" s="173">
        <f t="shared" si="22"/>
        <v>4.8764000000000001E-4</v>
      </c>
      <c r="S324" s="173">
        <v>0</v>
      </c>
      <c r="T324" s="174">
        <f t="shared" si="23"/>
        <v>0</v>
      </c>
      <c r="U324" s="15"/>
      <c r="V324" s="15"/>
      <c r="W324" s="15"/>
      <c r="X324" s="15"/>
      <c r="Y324" s="15"/>
      <c r="Z324" s="15"/>
      <c r="AA324" s="15"/>
      <c r="AB324" s="15"/>
      <c r="AC324" s="15"/>
      <c r="AD324" s="15"/>
      <c r="AE324" s="15"/>
      <c r="AR324" s="175" t="s">
        <v>218</v>
      </c>
      <c r="AT324" s="175" t="s">
        <v>136</v>
      </c>
      <c r="AU324" s="175" t="s">
        <v>81</v>
      </c>
      <c r="AY324" s="2" t="s">
        <v>133</v>
      </c>
      <c r="BE324" s="176">
        <f t="shared" si="24"/>
        <v>0</v>
      </c>
      <c r="BF324" s="176">
        <f t="shared" si="25"/>
        <v>0</v>
      </c>
      <c r="BG324" s="176">
        <f t="shared" si="26"/>
        <v>0</v>
      </c>
      <c r="BH324" s="176">
        <f t="shared" si="27"/>
        <v>0</v>
      </c>
      <c r="BI324" s="176">
        <f t="shared" si="28"/>
        <v>0</v>
      </c>
      <c r="BJ324" s="2" t="s">
        <v>79</v>
      </c>
      <c r="BK324" s="176">
        <f t="shared" si="29"/>
        <v>0</v>
      </c>
      <c r="BL324" s="2" t="s">
        <v>218</v>
      </c>
      <c r="BM324" s="175" t="s">
        <v>685</v>
      </c>
    </row>
    <row r="325" spans="1:65" s="21" customFormat="1" ht="16.5" customHeight="1" x14ac:dyDescent="0.2">
      <c r="A325" s="15"/>
      <c r="B325" s="16"/>
      <c r="C325" s="165" t="s">
        <v>686</v>
      </c>
      <c r="D325" s="165" t="s">
        <v>136</v>
      </c>
      <c r="E325" s="166" t="s">
        <v>687</v>
      </c>
      <c r="F325" s="167" t="s">
        <v>688</v>
      </c>
      <c r="G325" s="168" t="s">
        <v>289</v>
      </c>
      <c r="H325" s="169">
        <v>20</v>
      </c>
      <c r="I325" s="170">
        <v>0</v>
      </c>
      <c r="J325" s="170">
        <f t="shared" si="20"/>
        <v>0</v>
      </c>
      <c r="K325" s="167" t="s">
        <v>140</v>
      </c>
      <c r="L325" s="20"/>
      <c r="M325" s="171" t="s">
        <v>17</v>
      </c>
      <c r="N325" s="172" t="s">
        <v>42</v>
      </c>
      <c r="O325" s="173">
        <v>0.03</v>
      </c>
      <c r="P325" s="173">
        <f t="shared" si="21"/>
        <v>0.6</v>
      </c>
      <c r="Q325" s="173">
        <v>2.4372E-5</v>
      </c>
      <c r="R325" s="173">
        <f t="shared" si="22"/>
        <v>4.8744000000000001E-4</v>
      </c>
      <c r="S325" s="173">
        <v>0</v>
      </c>
      <c r="T325" s="174">
        <f t="shared" si="23"/>
        <v>0</v>
      </c>
      <c r="U325" s="15"/>
      <c r="V325" s="15"/>
      <c r="W325" s="15"/>
      <c r="X325" s="15"/>
      <c r="Y325" s="15"/>
      <c r="Z325" s="15"/>
      <c r="AA325" s="15"/>
      <c r="AB325" s="15"/>
      <c r="AC325" s="15"/>
      <c r="AD325" s="15"/>
      <c r="AE325" s="15"/>
      <c r="AR325" s="175" t="s">
        <v>218</v>
      </c>
      <c r="AT325" s="175" t="s">
        <v>136</v>
      </c>
      <c r="AU325" s="175" t="s">
        <v>81</v>
      </c>
      <c r="AY325" s="2" t="s">
        <v>133</v>
      </c>
      <c r="BE325" s="176">
        <f t="shared" si="24"/>
        <v>0</v>
      </c>
      <c r="BF325" s="176">
        <f t="shared" si="25"/>
        <v>0</v>
      </c>
      <c r="BG325" s="176">
        <f t="shared" si="26"/>
        <v>0</v>
      </c>
      <c r="BH325" s="176">
        <f t="shared" si="27"/>
        <v>0</v>
      </c>
      <c r="BI325" s="176">
        <f t="shared" si="28"/>
        <v>0</v>
      </c>
      <c r="BJ325" s="2" t="s">
        <v>79</v>
      </c>
      <c r="BK325" s="176">
        <f t="shared" si="29"/>
        <v>0</v>
      </c>
      <c r="BL325" s="2" t="s">
        <v>218</v>
      </c>
      <c r="BM325" s="175" t="s">
        <v>689</v>
      </c>
    </row>
    <row r="326" spans="1:65" s="21" customFormat="1" ht="16.5" customHeight="1" x14ac:dyDescent="0.2">
      <c r="A326" s="15"/>
      <c r="B326" s="16"/>
      <c r="C326" s="165" t="s">
        <v>690</v>
      </c>
      <c r="D326" s="165" t="s">
        <v>136</v>
      </c>
      <c r="E326" s="166" t="s">
        <v>691</v>
      </c>
      <c r="F326" s="167" t="s">
        <v>692</v>
      </c>
      <c r="G326" s="168" t="s">
        <v>289</v>
      </c>
      <c r="H326" s="169">
        <v>20</v>
      </c>
      <c r="I326" s="170">
        <v>0</v>
      </c>
      <c r="J326" s="170">
        <f t="shared" si="20"/>
        <v>0</v>
      </c>
      <c r="K326" s="167" t="s">
        <v>140</v>
      </c>
      <c r="L326" s="20"/>
      <c r="M326" s="171" t="s">
        <v>17</v>
      </c>
      <c r="N326" s="172" t="s">
        <v>42</v>
      </c>
      <c r="O326" s="173">
        <v>0.06</v>
      </c>
      <c r="P326" s="173">
        <f t="shared" si="21"/>
        <v>1.2</v>
      </c>
      <c r="Q326" s="173">
        <v>4.8720000000000001E-5</v>
      </c>
      <c r="R326" s="173">
        <f t="shared" si="22"/>
        <v>9.7440000000000005E-4</v>
      </c>
      <c r="S326" s="173">
        <v>0</v>
      </c>
      <c r="T326" s="174">
        <f t="shared" si="23"/>
        <v>0</v>
      </c>
      <c r="U326" s="15"/>
      <c r="V326" s="15"/>
      <c r="W326" s="15"/>
      <c r="X326" s="15"/>
      <c r="Y326" s="15"/>
      <c r="Z326" s="15"/>
      <c r="AA326" s="15"/>
      <c r="AB326" s="15"/>
      <c r="AC326" s="15"/>
      <c r="AD326" s="15"/>
      <c r="AE326" s="15"/>
      <c r="AR326" s="175" t="s">
        <v>218</v>
      </c>
      <c r="AT326" s="175" t="s">
        <v>136</v>
      </c>
      <c r="AU326" s="175" t="s">
        <v>81</v>
      </c>
      <c r="AY326" s="2" t="s">
        <v>133</v>
      </c>
      <c r="BE326" s="176">
        <f t="shared" si="24"/>
        <v>0</v>
      </c>
      <c r="BF326" s="176">
        <f t="shared" si="25"/>
        <v>0</v>
      </c>
      <c r="BG326" s="176">
        <f t="shared" si="26"/>
        <v>0</v>
      </c>
      <c r="BH326" s="176">
        <f t="shared" si="27"/>
        <v>0</v>
      </c>
      <c r="BI326" s="176">
        <f t="shared" si="28"/>
        <v>0</v>
      </c>
      <c r="BJ326" s="2" t="s">
        <v>79</v>
      </c>
      <c r="BK326" s="176">
        <f t="shared" si="29"/>
        <v>0</v>
      </c>
      <c r="BL326" s="2" t="s">
        <v>218</v>
      </c>
      <c r="BM326" s="175" t="s">
        <v>693</v>
      </c>
    </row>
    <row r="327" spans="1:65" s="149" customFormat="1" ht="22.95" customHeight="1" x14ac:dyDescent="0.25">
      <c r="B327" s="150"/>
      <c r="C327" s="151"/>
      <c r="D327" s="152" t="s">
        <v>70</v>
      </c>
      <c r="E327" s="163" t="s">
        <v>694</v>
      </c>
      <c r="F327" s="163" t="s">
        <v>695</v>
      </c>
      <c r="G327" s="151"/>
      <c r="H327" s="151"/>
      <c r="I327" s="151"/>
      <c r="J327" s="164">
        <f>BK327</f>
        <v>0</v>
      </c>
      <c r="K327" s="151"/>
      <c r="L327" s="155"/>
      <c r="M327" s="156"/>
      <c r="N327" s="157"/>
      <c r="O327" s="157"/>
      <c r="P327" s="158">
        <f>SUM(P328:P348)</f>
        <v>37.626222000000006</v>
      </c>
      <c r="Q327" s="157"/>
      <c r="R327" s="158">
        <f>SUM(R328:R348)</f>
        <v>0.20798125920000005</v>
      </c>
      <c r="S327" s="157"/>
      <c r="T327" s="159">
        <f>SUM(T328:T348)</f>
        <v>6.0464880000000006E-2</v>
      </c>
      <c r="AR327" s="160" t="s">
        <v>81</v>
      </c>
      <c r="AT327" s="161" t="s">
        <v>70</v>
      </c>
      <c r="AU327" s="161" t="s">
        <v>79</v>
      </c>
      <c r="AY327" s="160" t="s">
        <v>133</v>
      </c>
      <c r="BK327" s="162">
        <f>SUM(BK328:BK348)</f>
        <v>0</v>
      </c>
    </row>
    <row r="328" spans="1:65" s="21" customFormat="1" ht="16.5" customHeight="1" x14ac:dyDescent="0.2">
      <c r="A328" s="15"/>
      <c r="B328" s="16"/>
      <c r="C328" s="165" t="s">
        <v>696</v>
      </c>
      <c r="D328" s="165" t="s">
        <v>136</v>
      </c>
      <c r="E328" s="166" t="s">
        <v>697</v>
      </c>
      <c r="F328" s="167" t="s">
        <v>698</v>
      </c>
      <c r="G328" s="168" t="s">
        <v>139</v>
      </c>
      <c r="H328" s="169">
        <v>140.61600000000001</v>
      </c>
      <c r="I328" s="170">
        <v>0</v>
      </c>
      <c r="J328" s="170">
        <f>ROUND(I328*H328,2)</f>
        <v>0</v>
      </c>
      <c r="K328" s="167" t="s">
        <v>140</v>
      </c>
      <c r="L328" s="20"/>
      <c r="M328" s="171" t="s">
        <v>17</v>
      </c>
      <c r="N328" s="172" t="s">
        <v>42</v>
      </c>
      <c r="O328" s="173">
        <v>1.2E-2</v>
      </c>
      <c r="P328" s="173">
        <f>O328*H328</f>
        <v>1.6873920000000002</v>
      </c>
      <c r="Q328" s="173">
        <v>0</v>
      </c>
      <c r="R328" s="173">
        <f>Q328*H328</f>
        <v>0</v>
      </c>
      <c r="S328" s="173">
        <v>0</v>
      </c>
      <c r="T328" s="174">
        <f>S328*H328</f>
        <v>0</v>
      </c>
      <c r="U328" s="15"/>
      <c r="V328" s="15"/>
      <c r="W328" s="15"/>
      <c r="X328" s="15"/>
      <c r="Y328" s="15"/>
      <c r="Z328" s="15"/>
      <c r="AA328" s="15"/>
      <c r="AB328" s="15"/>
      <c r="AC328" s="15"/>
      <c r="AD328" s="15"/>
      <c r="AE328" s="15"/>
      <c r="AR328" s="175" t="s">
        <v>218</v>
      </c>
      <c r="AT328" s="175" t="s">
        <v>136</v>
      </c>
      <c r="AU328" s="175" t="s">
        <v>81</v>
      </c>
      <c r="AY328" s="2" t="s">
        <v>133</v>
      </c>
      <c r="BE328" s="176">
        <f>IF(N328="základní",J328,0)</f>
        <v>0</v>
      </c>
      <c r="BF328" s="176">
        <f>IF(N328="snížená",J328,0)</f>
        <v>0</v>
      </c>
      <c r="BG328" s="176">
        <f>IF(N328="zákl. přenesená",J328,0)</f>
        <v>0</v>
      </c>
      <c r="BH328" s="176">
        <f>IF(N328="sníž. přenesená",J328,0)</f>
        <v>0</v>
      </c>
      <c r="BI328" s="176">
        <f>IF(N328="nulová",J328,0)</f>
        <v>0</v>
      </c>
      <c r="BJ328" s="2" t="s">
        <v>79</v>
      </c>
      <c r="BK328" s="176">
        <f>ROUND(I328*H328,2)</f>
        <v>0</v>
      </c>
      <c r="BL328" s="2" t="s">
        <v>218</v>
      </c>
      <c r="BM328" s="175" t="s">
        <v>699</v>
      </c>
    </row>
    <row r="329" spans="1:65" s="21" customFormat="1" ht="16.5" customHeight="1" x14ac:dyDescent="0.2">
      <c r="A329" s="15"/>
      <c r="B329" s="16"/>
      <c r="C329" s="165" t="s">
        <v>700</v>
      </c>
      <c r="D329" s="165" t="s">
        <v>136</v>
      </c>
      <c r="E329" s="166" t="s">
        <v>701</v>
      </c>
      <c r="F329" s="167" t="s">
        <v>702</v>
      </c>
      <c r="G329" s="168" t="s">
        <v>139</v>
      </c>
      <c r="H329" s="169">
        <v>140.61600000000001</v>
      </c>
      <c r="I329" s="170">
        <v>0</v>
      </c>
      <c r="J329" s="170">
        <f>ROUND(I329*H329,2)</f>
        <v>0</v>
      </c>
      <c r="K329" s="167" t="s">
        <v>140</v>
      </c>
      <c r="L329" s="20"/>
      <c r="M329" s="171" t="s">
        <v>17</v>
      </c>
      <c r="N329" s="172" t="s">
        <v>42</v>
      </c>
      <c r="O329" s="173">
        <v>4.2000000000000003E-2</v>
      </c>
      <c r="P329" s="173">
        <f>O329*H329</f>
        <v>5.9058720000000013</v>
      </c>
      <c r="Q329" s="173">
        <v>5.2000000000000002E-6</v>
      </c>
      <c r="R329" s="173">
        <f>Q329*H329</f>
        <v>7.3120320000000011E-4</v>
      </c>
      <c r="S329" s="173">
        <v>1.2E-4</v>
      </c>
      <c r="T329" s="174">
        <f>S329*H329</f>
        <v>1.6873920000000001E-2</v>
      </c>
      <c r="U329" s="15"/>
      <c r="V329" s="15"/>
      <c r="W329" s="15"/>
      <c r="X329" s="15"/>
      <c r="Y329" s="15"/>
      <c r="Z329" s="15"/>
      <c r="AA329" s="15"/>
      <c r="AB329" s="15"/>
      <c r="AC329" s="15"/>
      <c r="AD329" s="15"/>
      <c r="AE329" s="15"/>
      <c r="AR329" s="175" t="s">
        <v>218</v>
      </c>
      <c r="AT329" s="175" t="s">
        <v>136</v>
      </c>
      <c r="AU329" s="175" t="s">
        <v>81</v>
      </c>
      <c r="AY329" s="2" t="s">
        <v>133</v>
      </c>
      <c r="BE329" s="176">
        <f>IF(N329="základní",J329,0)</f>
        <v>0</v>
      </c>
      <c r="BF329" s="176">
        <f>IF(N329="snížená",J329,0)</f>
        <v>0</v>
      </c>
      <c r="BG329" s="176">
        <f>IF(N329="zákl. přenesená",J329,0)</f>
        <v>0</v>
      </c>
      <c r="BH329" s="176">
        <f>IF(N329="sníž. přenesená",J329,0)</f>
        <v>0</v>
      </c>
      <c r="BI329" s="176">
        <f>IF(N329="nulová",J329,0)</f>
        <v>0</v>
      </c>
      <c r="BJ329" s="2" t="s">
        <v>79</v>
      </c>
      <c r="BK329" s="176">
        <f>ROUND(I329*H329,2)</f>
        <v>0</v>
      </c>
      <c r="BL329" s="2" t="s">
        <v>218</v>
      </c>
      <c r="BM329" s="175" t="s">
        <v>703</v>
      </c>
    </row>
    <row r="330" spans="1:65" s="21" customFormat="1" ht="16.5" customHeight="1" x14ac:dyDescent="0.2">
      <c r="A330" s="15"/>
      <c r="B330" s="16"/>
      <c r="C330" s="165" t="s">
        <v>704</v>
      </c>
      <c r="D330" s="165" t="s">
        <v>136</v>
      </c>
      <c r="E330" s="166" t="s">
        <v>705</v>
      </c>
      <c r="F330" s="167" t="s">
        <v>706</v>
      </c>
      <c r="G330" s="168" t="s">
        <v>139</v>
      </c>
      <c r="H330" s="169">
        <v>140.61600000000001</v>
      </c>
      <c r="I330" s="170">
        <v>0</v>
      </c>
      <c r="J330" s="170">
        <f>ROUND(I330*H330,2)</f>
        <v>0</v>
      </c>
      <c r="K330" s="167" t="s">
        <v>140</v>
      </c>
      <c r="L330" s="20"/>
      <c r="M330" s="171" t="s">
        <v>17</v>
      </c>
      <c r="N330" s="172" t="s">
        <v>42</v>
      </c>
      <c r="O330" s="173">
        <v>7.3999999999999996E-2</v>
      </c>
      <c r="P330" s="173">
        <f>O330*H330</f>
        <v>10.405584000000001</v>
      </c>
      <c r="Q330" s="173">
        <v>1E-3</v>
      </c>
      <c r="R330" s="173">
        <f>Q330*H330</f>
        <v>0.14061600000000002</v>
      </c>
      <c r="S330" s="173">
        <v>3.1E-4</v>
      </c>
      <c r="T330" s="174">
        <f>S330*H330</f>
        <v>4.3590960000000005E-2</v>
      </c>
      <c r="U330" s="15"/>
      <c r="V330" s="15"/>
      <c r="W330" s="15"/>
      <c r="X330" s="15"/>
      <c r="Y330" s="15"/>
      <c r="Z330" s="15"/>
      <c r="AA330" s="15"/>
      <c r="AB330" s="15"/>
      <c r="AC330" s="15"/>
      <c r="AD330" s="15"/>
      <c r="AE330" s="15"/>
      <c r="AR330" s="175" t="s">
        <v>218</v>
      </c>
      <c r="AT330" s="175" t="s">
        <v>136</v>
      </c>
      <c r="AU330" s="175" t="s">
        <v>81</v>
      </c>
      <c r="AY330" s="2" t="s">
        <v>133</v>
      </c>
      <c r="BE330" s="176">
        <f>IF(N330="základní",J330,0)</f>
        <v>0</v>
      </c>
      <c r="BF330" s="176">
        <f>IF(N330="snížená",J330,0)</f>
        <v>0</v>
      </c>
      <c r="BG330" s="176">
        <f>IF(N330="zákl. přenesená",J330,0)</f>
        <v>0</v>
      </c>
      <c r="BH330" s="176">
        <f>IF(N330="sníž. přenesená",J330,0)</f>
        <v>0</v>
      </c>
      <c r="BI330" s="176">
        <f>IF(N330="nulová",J330,0)</f>
        <v>0</v>
      </c>
      <c r="BJ330" s="2" t="s">
        <v>79</v>
      </c>
      <c r="BK330" s="176">
        <f>ROUND(I330*H330,2)</f>
        <v>0</v>
      </c>
      <c r="BL330" s="2" t="s">
        <v>218</v>
      </c>
      <c r="BM330" s="175" t="s">
        <v>707</v>
      </c>
    </row>
    <row r="331" spans="1:65" s="21" customFormat="1" ht="28.8" x14ac:dyDescent="0.2">
      <c r="A331" s="15"/>
      <c r="B331" s="16"/>
      <c r="C331" s="17"/>
      <c r="D331" s="180" t="s">
        <v>157</v>
      </c>
      <c r="E331" s="17"/>
      <c r="F331" s="189" t="s">
        <v>708</v>
      </c>
      <c r="G331" s="17"/>
      <c r="H331" s="17"/>
      <c r="I331" s="17"/>
      <c r="J331" s="17"/>
      <c r="K331" s="17"/>
      <c r="L331" s="20"/>
      <c r="M331" s="190"/>
      <c r="N331" s="191"/>
      <c r="O331" s="48"/>
      <c r="P331" s="48"/>
      <c r="Q331" s="48"/>
      <c r="R331" s="48"/>
      <c r="S331" s="48"/>
      <c r="T331" s="49"/>
      <c r="U331" s="15"/>
      <c r="V331" s="15"/>
      <c r="W331" s="15"/>
      <c r="X331" s="15"/>
      <c r="Y331" s="15"/>
      <c r="Z331" s="15"/>
      <c r="AA331" s="15"/>
      <c r="AB331" s="15"/>
      <c r="AC331" s="15"/>
      <c r="AD331" s="15"/>
      <c r="AE331" s="15"/>
      <c r="AT331" s="2" t="s">
        <v>157</v>
      </c>
      <c r="AU331" s="2" t="s">
        <v>81</v>
      </c>
    </row>
    <row r="332" spans="1:65" s="21" customFormat="1" ht="16.5" customHeight="1" x14ac:dyDescent="0.2">
      <c r="A332" s="15"/>
      <c r="B332" s="16"/>
      <c r="C332" s="165" t="s">
        <v>709</v>
      </c>
      <c r="D332" s="165" t="s">
        <v>136</v>
      </c>
      <c r="E332" s="166" t="s">
        <v>710</v>
      </c>
      <c r="F332" s="167" t="s">
        <v>711</v>
      </c>
      <c r="G332" s="168" t="s">
        <v>139</v>
      </c>
      <c r="H332" s="169">
        <v>55.43</v>
      </c>
      <c r="I332" s="170">
        <v>0</v>
      </c>
      <c r="J332" s="170">
        <f>ROUND(I332*H332,2)</f>
        <v>0</v>
      </c>
      <c r="K332" s="167" t="s">
        <v>140</v>
      </c>
      <c r="L332" s="20"/>
      <c r="M332" s="171" t="s">
        <v>17</v>
      </c>
      <c r="N332" s="172" t="s">
        <v>42</v>
      </c>
      <c r="O332" s="173">
        <v>1.2E-2</v>
      </c>
      <c r="P332" s="173">
        <f>O332*H332</f>
        <v>0.66515999999999997</v>
      </c>
      <c r="Q332" s="173">
        <v>0</v>
      </c>
      <c r="R332" s="173">
        <f>Q332*H332</f>
        <v>0</v>
      </c>
      <c r="S332" s="173">
        <v>0</v>
      </c>
      <c r="T332" s="174">
        <f>S332*H332</f>
        <v>0</v>
      </c>
      <c r="U332" s="15"/>
      <c r="V332" s="15"/>
      <c r="W332" s="15"/>
      <c r="X332" s="15"/>
      <c r="Y332" s="15"/>
      <c r="Z332" s="15"/>
      <c r="AA332" s="15"/>
      <c r="AB332" s="15"/>
      <c r="AC332" s="15"/>
      <c r="AD332" s="15"/>
      <c r="AE332" s="15"/>
      <c r="AR332" s="175" t="s">
        <v>218</v>
      </c>
      <c r="AT332" s="175" t="s">
        <v>136</v>
      </c>
      <c r="AU332" s="175" t="s">
        <v>81</v>
      </c>
      <c r="AY332" s="2" t="s">
        <v>133</v>
      </c>
      <c r="BE332" s="176">
        <f>IF(N332="základní",J332,0)</f>
        <v>0</v>
      </c>
      <c r="BF332" s="176">
        <f>IF(N332="snížená",J332,0)</f>
        <v>0</v>
      </c>
      <c r="BG332" s="176">
        <f>IF(N332="zákl. přenesená",J332,0)</f>
        <v>0</v>
      </c>
      <c r="BH332" s="176">
        <f>IF(N332="sníž. přenesená",J332,0)</f>
        <v>0</v>
      </c>
      <c r="BI332" s="176">
        <f>IF(N332="nulová",J332,0)</f>
        <v>0</v>
      </c>
      <c r="BJ332" s="2" t="s">
        <v>79</v>
      </c>
      <c r="BK332" s="176">
        <f>ROUND(I332*H332,2)</f>
        <v>0</v>
      </c>
      <c r="BL332" s="2" t="s">
        <v>218</v>
      </c>
      <c r="BM332" s="175" t="s">
        <v>712</v>
      </c>
    </row>
    <row r="333" spans="1:65" s="21" customFormat="1" ht="28.8" x14ac:dyDescent="0.2">
      <c r="A333" s="15"/>
      <c r="B333" s="16"/>
      <c r="C333" s="17"/>
      <c r="D333" s="180" t="s">
        <v>157</v>
      </c>
      <c r="E333" s="17"/>
      <c r="F333" s="189" t="s">
        <v>713</v>
      </c>
      <c r="G333" s="17"/>
      <c r="H333" s="17"/>
      <c r="I333" s="17"/>
      <c r="J333" s="17"/>
      <c r="K333" s="17"/>
      <c r="L333" s="20"/>
      <c r="M333" s="190"/>
      <c r="N333" s="191"/>
      <c r="O333" s="48"/>
      <c r="P333" s="48"/>
      <c r="Q333" s="48"/>
      <c r="R333" s="48"/>
      <c r="S333" s="48"/>
      <c r="T333" s="49"/>
      <c r="U333" s="15"/>
      <c r="V333" s="15"/>
      <c r="W333" s="15"/>
      <c r="X333" s="15"/>
      <c r="Y333" s="15"/>
      <c r="Z333" s="15"/>
      <c r="AA333" s="15"/>
      <c r="AB333" s="15"/>
      <c r="AC333" s="15"/>
      <c r="AD333" s="15"/>
      <c r="AE333" s="15"/>
      <c r="AT333" s="2" t="s">
        <v>157</v>
      </c>
      <c r="AU333" s="2" t="s">
        <v>81</v>
      </c>
    </row>
    <row r="334" spans="1:65" s="21" customFormat="1" ht="16.5" customHeight="1" x14ac:dyDescent="0.2">
      <c r="A334" s="15"/>
      <c r="B334" s="16"/>
      <c r="C334" s="213" t="s">
        <v>714</v>
      </c>
      <c r="D334" s="213" t="s">
        <v>293</v>
      </c>
      <c r="E334" s="214" t="s">
        <v>715</v>
      </c>
      <c r="F334" s="215" t="s">
        <v>716</v>
      </c>
      <c r="G334" s="216" t="s">
        <v>139</v>
      </c>
      <c r="H334" s="217">
        <v>55.43</v>
      </c>
      <c r="I334" s="218">
        <v>0</v>
      </c>
      <c r="J334" s="218">
        <f>ROUND(I334*H334,2)</f>
        <v>0</v>
      </c>
      <c r="K334" s="215" t="s">
        <v>140</v>
      </c>
      <c r="L334" s="219"/>
      <c r="M334" s="220" t="s">
        <v>17</v>
      </c>
      <c r="N334" s="221" t="s">
        <v>42</v>
      </c>
      <c r="O334" s="173">
        <v>0</v>
      </c>
      <c r="P334" s="173">
        <f>O334*H334</f>
        <v>0</v>
      </c>
      <c r="Q334" s="173">
        <v>0</v>
      </c>
      <c r="R334" s="173">
        <f>Q334*H334</f>
        <v>0</v>
      </c>
      <c r="S334" s="173">
        <v>0</v>
      </c>
      <c r="T334" s="174">
        <f>S334*H334</f>
        <v>0</v>
      </c>
      <c r="U334" s="15"/>
      <c r="V334" s="15"/>
      <c r="W334" s="15"/>
      <c r="X334" s="15"/>
      <c r="Y334" s="15"/>
      <c r="Z334" s="15"/>
      <c r="AA334" s="15"/>
      <c r="AB334" s="15"/>
      <c r="AC334" s="15"/>
      <c r="AD334" s="15"/>
      <c r="AE334" s="15"/>
      <c r="AR334" s="175" t="s">
        <v>296</v>
      </c>
      <c r="AT334" s="175" t="s">
        <v>293</v>
      </c>
      <c r="AU334" s="175" t="s">
        <v>81</v>
      </c>
      <c r="AY334" s="2" t="s">
        <v>133</v>
      </c>
      <c r="BE334" s="176">
        <f>IF(N334="základní",J334,0)</f>
        <v>0</v>
      </c>
      <c r="BF334" s="176">
        <f>IF(N334="snížená",J334,0)</f>
        <v>0</v>
      </c>
      <c r="BG334" s="176">
        <f>IF(N334="zákl. přenesená",J334,0)</f>
        <v>0</v>
      </c>
      <c r="BH334" s="176">
        <f>IF(N334="sníž. přenesená",J334,0)</f>
        <v>0</v>
      </c>
      <c r="BI334" s="176">
        <f>IF(N334="nulová",J334,0)</f>
        <v>0</v>
      </c>
      <c r="BJ334" s="2" t="s">
        <v>79</v>
      </c>
      <c r="BK334" s="176">
        <f>ROUND(I334*H334,2)</f>
        <v>0</v>
      </c>
      <c r="BL334" s="2" t="s">
        <v>218</v>
      </c>
      <c r="BM334" s="175" t="s">
        <v>717</v>
      </c>
    </row>
    <row r="335" spans="1:65" s="21" customFormat="1" ht="16.5" customHeight="1" x14ac:dyDescent="0.2">
      <c r="A335" s="15"/>
      <c r="B335" s="16"/>
      <c r="C335" s="165" t="s">
        <v>718</v>
      </c>
      <c r="D335" s="165" t="s">
        <v>136</v>
      </c>
      <c r="E335" s="166" t="s">
        <v>719</v>
      </c>
      <c r="F335" s="167" t="s">
        <v>720</v>
      </c>
      <c r="G335" s="168" t="s">
        <v>139</v>
      </c>
      <c r="H335" s="169">
        <v>140.61600000000001</v>
      </c>
      <c r="I335" s="170">
        <v>0</v>
      </c>
      <c r="J335" s="170">
        <f>ROUND(I335*H335,2)</f>
        <v>0</v>
      </c>
      <c r="K335" s="167" t="s">
        <v>140</v>
      </c>
      <c r="L335" s="20"/>
      <c r="M335" s="171" t="s">
        <v>17</v>
      </c>
      <c r="N335" s="172" t="s">
        <v>42</v>
      </c>
      <c r="O335" s="173">
        <v>3.3000000000000002E-2</v>
      </c>
      <c r="P335" s="173">
        <f>O335*H335</f>
        <v>4.6403280000000011</v>
      </c>
      <c r="Q335" s="173">
        <v>2.0000000000000001E-4</v>
      </c>
      <c r="R335" s="173">
        <f>Q335*H335</f>
        <v>2.8123200000000004E-2</v>
      </c>
      <c r="S335" s="173">
        <v>0</v>
      </c>
      <c r="T335" s="174">
        <f>S335*H335</f>
        <v>0</v>
      </c>
      <c r="U335" s="15"/>
      <c r="V335" s="15"/>
      <c r="W335" s="15"/>
      <c r="X335" s="15"/>
      <c r="Y335" s="15"/>
      <c r="Z335" s="15"/>
      <c r="AA335" s="15"/>
      <c r="AB335" s="15"/>
      <c r="AC335" s="15"/>
      <c r="AD335" s="15"/>
      <c r="AE335" s="15"/>
      <c r="AR335" s="175" t="s">
        <v>218</v>
      </c>
      <c r="AT335" s="175" t="s">
        <v>136</v>
      </c>
      <c r="AU335" s="175" t="s">
        <v>81</v>
      </c>
      <c r="AY335" s="2" t="s">
        <v>133</v>
      </c>
      <c r="BE335" s="176">
        <f>IF(N335="základní",J335,0)</f>
        <v>0</v>
      </c>
      <c r="BF335" s="176">
        <f>IF(N335="snížená",J335,0)</f>
        <v>0</v>
      </c>
      <c r="BG335" s="176">
        <f>IF(N335="zákl. přenesená",J335,0)</f>
        <v>0</v>
      </c>
      <c r="BH335" s="176">
        <f>IF(N335="sníž. přenesená",J335,0)</f>
        <v>0</v>
      </c>
      <c r="BI335" s="176">
        <f>IF(N335="nulová",J335,0)</f>
        <v>0</v>
      </c>
      <c r="BJ335" s="2" t="s">
        <v>79</v>
      </c>
      <c r="BK335" s="176">
        <f>ROUND(I335*H335,2)</f>
        <v>0</v>
      </c>
      <c r="BL335" s="2" t="s">
        <v>218</v>
      </c>
      <c r="BM335" s="175" t="s">
        <v>721</v>
      </c>
    </row>
    <row r="336" spans="1:65" s="177" customFormat="1" x14ac:dyDescent="0.2">
      <c r="B336" s="178"/>
      <c r="C336" s="179"/>
      <c r="D336" s="180" t="s">
        <v>143</v>
      </c>
      <c r="E336" s="181" t="s">
        <v>17</v>
      </c>
      <c r="F336" s="182" t="s">
        <v>722</v>
      </c>
      <c r="G336" s="179"/>
      <c r="H336" s="183">
        <v>85.186000000000007</v>
      </c>
      <c r="I336" s="179"/>
      <c r="J336" s="179"/>
      <c r="K336" s="179"/>
      <c r="L336" s="184"/>
      <c r="M336" s="185"/>
      <c r="N336" s="186"/>
      <c r="O336" s="186"/>
      <c r="P336" s="186"/>
      <c r="Q336" s="186"/>
      <c r="R336" s="186"/>
      <c r="S336" s="186"/>
      <c r="T336" s="187"/>
      <c r="AT336" s="188" t="s">
        <v>143</v>
      </c>
      <c r="AU336" s="188" t="s">
        <v>81</v>
      </c>
      <c r="AV336" s="177" t="s">
        <v>81</v>
      </c>
      <c r="AW336" s="177" t="s">
        <v>31</v>
      </c>
      <c r="AX336" s="177" t="s">
        <v>71</v>
      </c>
      <c r="AY336" s="188" t="s">
        <v>133</v>
      </c>
    </row>
    <row r="337" spans="1:65" s="177" customFormat="1" x14ac:dyDescent="0.2">
      <c r="B337" s="178"/>
      <c r="C337" s="179"/>
      <c r="D337" s="180" t="s">
        <v>143</v>
      </c>
      <c r="E337" s="181" t="s">
        <v>17</v>
      </c>
      <c r="F337" s="182" t="s">
        <v>242</v>
      </c>
      <c r="G337" s="179"/>
      <c r="H337" s="183">
        <v>55.43</v>
      </c>
      <c r="I337" s="179"/>
      <c r="J337" s="179"/>
      <c r="K337" s="179"/>
      <c r="L337" s="184"/>
      <c r="M337" s="185"/>
      <c r="N337" s="186"/>
      <c r="O337" s="186"/>
      <c r="P337" s="186"/>
      <c r="Q337" s="186"/>
      <c r="R337" s="186"/>
      <c r="S337" s="186"/>
      <c r="T337" s="187"/>
      <c r="AT337" s="188" t="s">
        <v>143</v>
      </c>
      <c r="AU337" s="188" t="s">
        <v>81</v>
      </c>
      <c r="AV337" s="177" t="s">
        <v>81</v>
      </c>
      <c r="AW337" s="177" t="s">
        <v>31</v>
      </c>
      <c r="AX337" s="177" t="s">
        <v>71</v>
      </c>
      <c r="AY337" s="188" t="s">
        <v>133</v>
      </c>
    </row>
    <row r="338" spans="1:65" s="192" customFormat="1" x14ac:dyDescent="0.2">
      <c r="B338" s="193"/>
      <c r="C338" s="194"/>
      <c r="D338" s="180" t="s">
        <v>143</v>
      </c>
      <c r="E338" s="195" t="s">
        <v>17</v>
      </c>
      <c r="F338" s="196" t="s">
        <v>189</v>
      </c>
      <c r="G338" s="194"/>
      <c r="H338" s="197">
        <v>140.61600000000001</v>
      </c>
      <c r="I338" s="194"/>
      <c r="J338" s="194"/>
      <c r="K338" s="194"/>
      <c r="L338" s="198"/>
      <c r="M338" s="199"/>
      <c r="N338" s="200"/>
      <c r="O338" s="200"/>
      <c r="P338" s="200"/>
      <c r="Q338" s="200"/>
      <c r="R338" s="200"/>
      <c r="S338" s="200"/>
      <c r="T338" s="201"/>
      <c r="AT338" s="202" t="s">
        <v>143</v>
      </c>
      <c r="AU338" s="202" t="s">
        <v>81</v>
      </c>
      <c r="AV338" s="192" t="s">
        <v>141</v>
      </c>
      <c r="AW338" s="192" t="s">
        <v>31</v>
      </c>
      <c r="AX338" s="192" t="s">
        <v>79</v>
      </c>
      <c r="AY338" s="202" t="s">
        <v>133</v>
      </c>
    </row>
    <row r="339" spans="1:65" s="21" customFormat="1" ht="21.75" customHeight="1" x14ac:dyDescent="0.2">
      <c r="A339" s="15"/>
      <c r="B339" s="16"/>
      <c r="C339" s="165" t="s">
        <v>723</v>
      </c>
      <c r="D339" s="165" t="s">
        <v>136</v>
      </c>
      <c r="E339" s="166" t="s">
        <v>724</v>
      </c>
      <c r="F339" s="167" t="s">
        <v>725</v>
      </c>
      <c r="G339" s="168" t="s">
        <v>139</v>
      </c>
      <c r="H339" s="169">
        <v>39.89</v>
      </c>
      <c r="I339" s="170">
        <v>0</v>
      </c>
      <c r="J339" s="170">
        <f>ROUND(I339*H339,2)</f>
        <v>0</v>
      </c>
      <c r="K339" s="167" t="s">
        <v>140</v>
      </c>
      <c r="L339" s="20"/>
      <c r="M339" s="171" t="s">
        <v>17</v>
      </c>
      <c r="N339" s="172" t="s">
        <v>42</v>
      </c>
      <c r="O339" s="173">
        <v>0.104</v>
      </c>
      <c r="P339" s="173">
        <f>O339*H339</f>
        <v>4.1485599999999998</v>
      </c>
      <c r="Q339" s="173">
        <v>2.5839999999999999E-4</v>
      </c>
      <c r="R339" s="173">
        <f>Q339*H339</f>
        <v>1.0307576000000001E-2</v>
      </c>
      <c r="S339" s="173">
        <v>0</v>
      </c>
      <c r="T339" s="174">
        <f>S339*H339</f>
        <v>0</v>
      </c>
      <c r="U339" s="15"/>
      <c r="V339" s="15"/>
      <c r="W339" s="15"/>
      <c r="X339" s="15"/>
      <c r="Y339" s="15"/>
      <c r="Z339" s="15"/>
      <c r="AA339" s="15"/>
      <c r="AB339" s="15"/>
      <c r="AC339" s="15"/>
      <c r="AD339" s="15"/>
      <c r="AE339" s="15"/>
      <c r="AR339" s="175" t="s">
        <v>218</v>
      </c>
      <c r="AT339" s="175" t="s">
        <v>136</v>
      </c>
      <c r="AU339" s="175" t="s">
        <v>81</v>
      </c>
      <c r="AY339" s="2" t="s">
        <v>133</v>
      </c>
      <c r="BE339" s="176">
        <f>IF(N339="základní",J339,0)</f>
        <v>0</v>
      </c>
      <c r="BF339" s="176">
        <f>IF(N339="snížená",J339,0)</f>
        <v>0</v>
      </c>
      <c r="BG339" s="176">
        <f>IF(N339="zákl. přenesená",J339,0)</f>
        <v>0</v>
      </c>
      <c r="BH339" s="176">
        <f>IF(N339="sníž. přenesená",J339,0)</f>
        <v>0</v>
      </c>
      <c r="BI339" s="176">
        <f>IF(N339="nulová",J339,0)</f>
        <v>0</v>
      </c>
      <c r="BJ339" s="2" t="s">
        <v>79</v>
      </c>
      <c r="BK339" s="176">
        <f>ROUND(I339*H339,2)</f>
        <v>0</v>
      </c>
      <c r="BL339" s="2" t="s">
        <v>218</v>
      </c>
      <c r="BM339" s="175" t="s">
        <v>726</v>
      </c>
    </row>
    <row r="340" spans="1:65" s="177" customFormat="1" x14ac:dyDescent="0.2">
      <c r="B340" s="178"/>
      <c r="C340" s="179"/>
      <c r="D340" s="180" t="s">
        <v>143</v>
      </c>
      <c r="E340" s="181" t="s">
        <v>17</v>
      </c>
      <c r="F340" s="182" t="s">
        <v>727</v>
      </c>
      <c r="G340" s="179"/>
      <c r="H340" s="183">
        <v>43.731000000000002</v>
      </c>
      <c r="I340" s="179"/>
      <c r="J340" s="179"/>
      <c r="K340" s="179"/>
      <c r="L340" s="184"/>
      <c r="M340" s="185"/>
      <c r="N340" s="186"/>
      <c r="O340" s="186"/>
      <c r="P340" s="186"/>
      <c r="Q340" s="186"/>
      <c r="R340" s="186"/>
      <c r="S340" s="186"/>
      <c r="T340" s="187"/>
      <c r="AT340" s="188" t="s">
        <v>143</v>
      </c>
      <c r="AU340" s="188" t="s">
        <v>81</v>
      </c>
      <c r="AV340" s="177" t="s">
        <v>81</v>
      </c>
      <c r="AW340" s="177" t="s">
        <v>31</v>
      </c>
      <c r="AX340" s="177" t="s">
        <v>71</v>
      </c>
      <c r="AY340" s="188" t="s">
        <v>133</v>
      </c>
    </row>
    <row r="341" spans="1:65" s="177" customFormat="1" x14ac:dyDescent="0.2">
      <c r="B341" s="178"/>
      <c r="C341" s="179"/>
      <c r="D341" s="180" t="s">
        <v>143</v>
      </c>
      <c r="E341" s="181" t="s">
        <v>17</v>
      </c>
      <c r="F341" s="182" t="s">
        <v>728</v>
      </c>
      <c r="G341" s="179"/>
      <c r="H341" s="183">
        <v>1.2</v>
      </c>
      <c r="I341" s="179"/>
      <c r="J341" s="179"/>
      <c r="K341" s="179"/>
      <c r="L341" s="184"/>
      <c r="M341" s="185"/>
      <c r="N341" s="186"/>
      <c r="O341" s="186"/>
      <c r="P341" s="186"/>
      <c r="Q341" s="186"/>
      <c r="R341" s="186"/>
      <c r="S341" s="186"/>
      <c r="T341" s="187"/>
      <c r="AT341" s="188" t="s">
        <v>143</v>
      </c>
      <c r="AU341" s="188" t="s">
        <v>81</v>
      </c>
      <c r="AV341" s="177" t="s">
        <v>81</v>
      </c>
      <c r="AW341" s="177" t="s">
        <v>31</v>
      </c>
      <c r="AX341" s="177" t="s">
        <v>71</v>
      </c>
      <c r="AY341" s="188" t="s">
        <v>133</v>
      </c>
    </row>
    <row r="342" spans="1:65" s="177" customFormat="1" x14ac:dyDescent="0.2">
      <c r="B342" s="178"/>
      <c r="C342" s="179"/>
      <c r="D342" s="180" t="s">
        <v>143</v>
      </c>
      <c r="E342" s="181" t="s">
        <v>17</v>
      </c>
      <c r="F342" s="182" t="s">
        <v>729</v>
      </c>
      <c r="G342" s="179"/>
      <c r="H342" s="183">
        <v>-1.35</v>
      </c>
      <c r="I342" s="179"/>
      <c r="J342" s="179"/>
      <c r="K342" s="179"/>
      <c r="L342" s="184"/>
      <c r="M342" s="185"/>
      <c r="N342" s="186"/>
      <c r="O342" s="186"/>
      <c r="P342" s="186"/>
      <c r="Q342" s="186"/>
      <c r="R342" s="186"/>
      <c r="S342" s="186"/>
      <c r="T342" s="187"/>
      <c r="AT342" s="188" t="s">
        <v>143</v>
      </c>
      <c r="AU342" s="188" t="s">
        <v>81</v>
      </c>
      <c r="AV342" s="177" t="s">
        <v>81</v>
      </c>
      <c r="AW342" s="177" t="s">
        <v>31</v>
      </c>
      <c r="AX342" s="177" t="s">
        <v>71</v>
      </c>
      <c r="AY342" s="188" t="s">
        <v>133</v>
      </c>
    </row>
    <row r="343" spans="1:65" s="177" customFormat="1" x14ac:dyDescent="0.2">
      <c r="B343" s="178"/>
      <c r="C343" s="179"/>
      <c r="D343" s="180" t="s">
        <v>143</v>
      </c>
      <c r="E343" s="181" t="s">
        <v>17</v>
      </c>
      <c r="F343" s="182" t="s">
        <v>730</v>
      </c>
      <c r="G343" s="179"/>
      <c r="H343" s="183">
        <v>-3.6909999999999998</v>
      </c>
      <c r="I343" s="179"/>
      <c r="J343" s="179"/>
      <c r="K343" s="179"/>
      <c r="L343" s="184"/>
      <c r="M343" s="185"/>
      <c r="N343" s="186"/>
      <c r="O343" s="186"/>
      <c r="P343" s="186"/>
      <c r="Q343" s="186"/>
      <c r="R343" s="186"/>
      <c r="S343" s="186"/>
      <c r="T343" s="187"/>
      <c r="AT343" s="188" t="s">
        <v>143</v>
      </c>
      <c r="AU343" s="188" t="s">
        <v>81</v>
      </c>
      <c r="AV343" s="177" t="s">
        <v>81</v>
      </c>
      <c r="AW343" s="177" t="s">
        <v>31</v>
      </c>
      <c r="AX343" s="177" t="s">
        <v>71</v>
      </c>
      <c r="AY343" s="188" t="s">
        <v>133</v>
      </c>
    </row>
    <row r="344" spans="1:65" s="192" customFormat="1" x14ac:dyDescent="0.2">
      <c r="B344" s="193"/>
      <c r="C344" s="194"/>
      <c r="D344" s="180" t="s">
        <v>143</v>
      </c>
      <c r="E344" s="195" t="s">
        <v>17</v>
      </c>
      <c r="F344" s="196" t="s">
        <v>189</v>
      </c>
      <c r="G344" s="194"/>
      <c r="H344" s="197">
        <v>39.89</v>
      </c>
      <c r="I344" s="194"/>
      <c r="J344" s="194"/>
      <c r="K344" s="194"/>
      <c r="L344" s="198"/>
      <c r="M344" s="199"/>
      <c r="N344" s="200"/>
      <c r="O344" s="200"/>
      <c r="P344" s="200"/>
      <c r="Q344" s="200"/>
      <c r="R344" s="200"/>
      <c r="S344" s="200"/>
      <c r="T344" s="201"/>
      <c r="AT344" s="202" t="s">
        <v>143</v>
      </c>
      <c r="AU344" s="202" t="s">
        <v>81</v>
      </c>
      <c r="AV344" s="192" t="s">
        <v>141</v>
      </c>
      <c r="AW344" s="192" t="s">
        <v>31</v>
      </c>
      <c r="AX344" s="192" t="s">
        <v>79</v>
      </c>
      <c r="AY344" s="202" t="s">
        <v>133</v>
      </c>
    </row>
    <row r="345" spans="1:65" s="21" customFormat="1" ht="21.75" customHeight="1" x14ac:dyDescent="0.2">
      <c r="A345" s="15"/>
      <c r="B345" s="16"/>
      <c r="C345" s="165" t="s">
        <v>731</v>
      </c>
      <c r="D345" s="165" t="s">
        <v>136</v>
      </c>
      <c r="E345" s="166" t="s">
        <v>732</v>
      </c>
      <c r="F345" s="167" t="s">
        <v>733</v>
      </c>
      <c r="G345" s="168" t="s">
        <v>139</v>
      </c>
      <c r="H345" s="169">
        <v>100.726</v>
      </c>
      <c r="I345" s="170">
        <v>0</v>
      </c>
      <c r="J345" s="170">
        <f>ROUND(I345*H345,2)</f>
        <v>0</v>
      </c>
      <c r="K345" s="167" t="s">
        <v>140</v>
      </c>
      <c r="L345" s="20"/>
      <c r="M345" s="171" t="s">
        <v>17</v>
      </c>
      <c r="N345" s="172" t="s">
        <v>42</v>
      </c>
      <c r="O345" s="173">
        <v>0.10100000000000001</v>
      </c>
      <c r="P345" s="173">
        <f>O345*H345</f>
        <v>10.173326000000001</v>
      </c>
      <c r="Q345" s="173">
        <v>2.7999999999999998E-4</v>
      </c>
      <c r="R345" s="173">
        <f>Q345*H345</f>
        <v>2.8203279999999997E-2</v>
      </c>
      <c r="S345" s="173">
        <v>0</v>
      </c>
      <c r="T345" s="174">
        <f>S345*H345</f>
        <v>0</v>
      </c>
      <c r="U345" s="15"/>
      <c r="V345" s="15"/>
      <c r="W345" s="15"/>
      <c r="X345" s="15"/>
      <c r="Y345" s="15"/>
      <c r="Z345" s="15"/>
      <c r="AA345" s="15"/>
      <c r="AB345" s="15"/>
      <c r="AC345" s="15"/>
      <c r="AD345" s="15"/>
      <c r="AE345" s="15"/>
      <c r="AR345" s="175" t="s">
        <v>218</v>
      </c>
      <c r="AT345" s="175" t="s">
        <v>136</v>
      </c>
      <c r="AU345" s="175" t="s">
        <v>81</v>
      </c>
      <c r="AY345" s="2" t="s">
        <v>133</v>
      </c>
      <c r="BE345" s="176">
        <f>IF(N345="základní",J345,0)</f>
        <v>0</v>
      </c>
      <c r="BF345" s="176">
        <f>IF(N345="snížená",J345,0)</f>
        <v>0</v>
      </c>
      <c r="BG345" s="176">
        <f>IF(N345="zákl. přenesená",J345,0)</f>
        <v>0</v>
      </c>
      <c r="BH345" s="176">
        <f>IF(N345="sníž. přenesená",J345,0)</f>
        <v>0</v>
      </c>
      <c r="BI345" s="176">
        <f>IF(N345="nulová",J345,0)</f>
        <v>0</v>
      </c>
      <c r="BJ345" s="2" t="s">
        <v>79</v>
      </c>
      <c r="BK345" s="176">
        <f>ROUND(I345*H345,2)</f>
        <v>0</v>
      </c>
      <c r="BL345" s="2" t="s">
        <v>218</v>
      </c>
      <c r="BM345" s="175" t="s">
        <v>734</v>
      </c>
    </row>
    <row r="346" spans="1:65" s="177" customFormat="1" x14ac:dyDescent="0.2">
      <c r="B346" s="178"/>
      <c r="C346" s="179"/>
      <c r="D346" s="180" t="s">
        <v>143</v>
      </c>
      <c r="E346" s="181" t="s">
        <v>17</v>
      </c>
      <c r="F346" s="182" t="s">
        <v>735</v>
      </c>
      <c r="G346" s="179"/>
      <c r="H346" s="183">
        <v>140.61600000000001</v>
      </c>
      <c r="I346" s="179"/>
      <c r="J346" s="179"/>
      <c r="K346" s="179"/>
      <c r="L346" s="184"/>
      <c r="M346" s="185"/>
      <c r="N346" s="186"/>
      <c r="O346" s="186"/>
      <c r="P346" s="186"/>
      <c r="Q346" s="186"/>
      <c r="R346" s="186"/>
      <c r="S346" s="186"/>
      <c r="T346" s="187"/>
      <c r="AT346" s="188" t="s">
        <v>143</v>
      </c>
      <c r="AU346" s="188" t="s">
        <v>81</v>
      </c>
      <c r="AV346" s="177" t="s">
        <v>81</v>
      </c>
      <c r="AW346" s="177" t="s">
        <v>31</v>
      </c>
      <c r="AX346" s="177" t="s">
        <v>71</v>
      </c>
      <c r="AY346" s="188" t="s">
        <v>133</v>
      </c>
    </row>
    <row r="347" spans="1:65" s="177" customFormat="1" x14ac:dyDescent="0.2">
      <c r="B347" s="178"/>
      <c r="C347" s="179"/>
      <c r="D347" s="180" t="s">
        <v>143</v>
      </c>
      <c r="E347" s="181" t="s">
        <v>17</v>
      </c>
      <c r="F347" s="182" t="s">
        <v>736</v>
      </c>
      <c r="G347" s="179"/>
      <c r="H347" s="183">
        <v>-39.89</v>
      </c>
      <c r="I347" s="179"/>
      <c r="J347" s="179"/>
      <c r="K347" s="179"/>
      <c r="L347" s="184"/>
      <c r="M347" s="185"/>
      <c r="N347" s="186"/>
      <c r="O347" s="186"/>
      <c r="P347" s="186"/>
      <c r="Q347" s="186"/>
      <c r="R347" s="186"/>
      <c r="S347" s="186"/>
      <c r="T347" s="187"/>
      <c r="AT347" s="188" t="s">
        <v>143</v>
      </c>
      <c r="AU347" s="188" t="s">
        <v>81</v>
      </c>
      <c r="AV347" s="177" t="s">
        <v>81</v>
      </c>
      <c r="AW347" s="177" t="s">
        <v>31</v>
      </c>
      <c r="AX347" s="177" t="s">
        <v>71</v>
      </c>
      <c r="AY347" s="188" t="s">
        <v>133</v>
      </c>
    </row>
    <row r="348" spans="1:65" s="192" customFormat="1" x14ac:dyDescent="0.2">
      <c r="B348" s="193"/>
      <c r="C348" s="194"/>
      <c r="D348" s="180" t="s">
        <v>143</v>
      </c>
      <c r="E348" s="195" t="s">
        <v>17</v>
      </c>
      <c r="F348" s="196" t="s">
        <v>189</v>
      </c>
      <c r="G348" s="194"/>
      <c r="H348" s="197">
        <v>100.726</v>
      </c>
      <c r="I348" s="194"/>
      <c r="J348" s="194"/>
      <c r="K348" s="194"/>
      <c r="L348" s="198"/>
      <c r="M348" s="199"/>
      <c r="N348" s="200"/>
      <c r="O348" s="200"/>
      <c r="P348" s="200"/>
      <c r="Q348" s="200"/>
      <c r="R348" s="200"/>
      <c r="S348" s="200"/>
      <c r="T348" s="201"/>
      <c r="AT348" s="202" t="s">
        <v>143</v>
      </c>
      <c r="AU348" s="202" t="s">
        <v>81</v>
      </c>
      <c r="AV348" s="192" t="s">
        <v>141</v>
      </c>
      <c r="AW348" s="192" t="s">
        <v>31</v>
      </c>
      <c r="AX348" s="192" t="s">
        <v>79</v>
      </c>
      <c r="AY348" s="202" t="s">
        <v>133</v>
      </c>
    </row>
    <row r="349" spans="1:65" s="149" customFormat="1" ht="25.95" customHeight="1" x14ac:dyDescent="0.25">
      <c r="B349" s="150"/>
      <c r="C349" s="151"/>
      <c r="D349" s="152" t="s">
        <v>70</v>
      </c>
      <c r="E349" s="153" t="s">
        <v>737</v>
      </c>
      <c r="F349" s="153" t="s">
        <v>738</v>
      </c>
      <c r="G349" s="151"/>
      <c r="H349" s="151"/>
      <c r="I349" s="151"/>
      <c r="J349" s="154">
        <f>BK349</f>
        <v>0</v>
      </c>
      <c r="K349" s="151"/>
      <c r="L349" s="155"/>
      <c r="M349" s="156"/>
      <c r="N349" s="157"/>
      <c r="O349" s="157"/>
      <c r="P349" s="158">
        <f>P350</f>
        <v>16</v>
      </c>
      <c r="Q349" s="157"/>
      <c r="R349" s="158">
        <f>R350</f>
        <v>0</v>
      </c>
      <c r="S349" s="157"/>
      <c r="T349" s="159">
        <f>T350</f>
        <v>0</v>
      </c>
      <c r="AR349" s="160" t="s">
        <v>141</v>
      </c>
      <c r="AT349" s="161" t="s">
        <v>70</v>
      </c>
      <c r="AU349" s="161" t="s">
        <v>71</v>
      </c>
      <c r="AY349" s="160" t="s">
        <v>133</v>
      </c>
      <c r="BK349" s="162">
        <f>BK350</f>
        <v>0</v>
      </c>
    </row>
    <row r="350" spans="1:65" s="21" customFormat="1" ht="16.5" customHeight="1" x14ac:dyDescent="0.2">
      <c r="A350" s="15"/>
      <c r="B350" s="16"/>
      <c r="C350" s="165" t="s">
        <v>739</v>
      </c>
      <c r="D350" s="165" t="s">
        <v>136</v>
      </c>
      <c r="E350" s="166" t="s">
        <v>740</v>
      </c>
      <c r="F350" s="167" t="s">
        <v>741</v>
      </c>
      <c r="G350" s="168" t="s">
        <v>742</v>
      </c>
      <c r="H350" s="169">
        <v>16</v>
      </c>
      <c r="I350" s="170">
        <v>0</v>
      </c>
      <c r="J350" s="170">
        <f>ROUND(I350*H350,2)</f>
        <v>0</v>
      </c>
      <c r="K350" s="167" t="s">
        <v>140</v>
      </c>
      <c r="L350" s="20"/>
      <c r="M350" s="222" t="s">
        <v>17</v>
      </c>
      <c r="N350" s="223" t="s">
        <v>42</v>
      </c>
      <c r="O350" s="224">
        <v>1</v>
      </c>
      <c r="P350" s="224">
        <f>O350*H350</f>
        <v>16</v>
      </c>
      <c r="Q350" s="224">
        <v>0</v>
      </c>
      <c r="R350" s="224">
        <f>Q350*H350</f>
        <v>0</v>
      </c>
      <c r="S350" s="224">
        <v>0</v>
      </c>
      <c r="T350" s="225">
        <f>S350*H350</f>
        <v>0</v>
      </c>
      <c r="U350" s="15"/>
      <c r="V350" s="15"/>
      <c r="W350" s="15"/>
      <c r="X350" s="15"/>
      <c r="Y350" s="15"/>
      <c r="Z350" s="15"/>
      <c r="AA350" s="15"/>
      <c r="AB350" s="15"/>
      <c r="AC350" s="15"/>
      <c r="AD350" s="15"/>
      <c r="AE350" s="15"/>
      <c r="AR350" s="175" t="s">
        <v>743</v>
      </c>
      <c r="AT350" s="175" t="s">
        <v>136</v>
      </c>
      <c r="AU350" s="175" t="s">
        <v>79</v>
      </c>
      <c r="AY350" s="2" t="s">
        <v>133</v>
      </c>
      <c r="BE350" s="176">
        <f>IF(N350="základní",J350,0)</f>
        <v>0</v>
      </c>
      <c r="BF350" s="176">
        <f>IF(N350="snížená",J350,0)</f>
        <v>0</v>
      </c>
      <c r="BG350" s="176">
        <f>IF(N350="zákl. přenesená",J350,0)</f>
        <v>0</v>
      </c>
      <c r="BH350" s="176">
        <f>IF(N350="sníž. přenesená",J350,0)</f>
        <v>0</v>
      </c>
      <c r="BI350" s="176">
        <f>IF(N350="nulová",J350,0)</f>
        <v>0</v>
      </c>
      <c r="BJ350" s="2" t="s">
        <v>79</v>
      </c>
      <c r="BK350" s="176">
        <f>ROUND(I350*H350,2)</f>
        <v>0</v>
      </c>
      <c r="BL350" s="2" t="s">
        <v>743</v>
      </c>
      <c r="BM350" s="175" t="s">
        <v>744</v>
      </c>
    </row>
    <row r="351" spans="1:65" s="21" customFormat="1" ht="6.9" customHeight="1" x14ac:dyDescent="0.2">
      <c r="A351" s="15"/>
      <c r="B351" s="30"/>
      <c r="C351" s="31"/>
      <c r="D351" s="31"/>
      <c r="E351" s="31"/>
      <c r="F351" s="31"/>
      <c r="G351" s="31"/>
      <c r="H351" s="31"/>
      <c r="I351" s="31"/>
      <c r="J351" s="31"/>
      <c r="K351" s="31"/>
      <c r="L351" s="20"/>
      <c r="M351" s="15"/>
      <c r="O351" s="15"/>
      <c r="P351" s="15"/>
      <c r="Q351" s="15"/>
      <c r="R351" s="15"/>
      <c r="S351" s="15"/>
      <c r="T351" s="15"/>
      <c r="U351" s="15"/>
      <c r="V351" s="15"/>
      <c r="W351" s="15"/>
      <c r="X351" s="15"/>
      <c r="Y351" s="15"/>
      <c r="Z351" s="15"/>
      <c r="AA351" s="15"/>
      <c r="AB351" s="15"/>
      <c r="AC351" s="15"/>
      <c r="AD351" s="15"/>
      <c r="AE351" s="15"/>
    </row>
  </sheetData>
  <sheetProtection formatColumns="0" formatRows="0" autoFilter="0"/>
  <autoFilter ref="C96:K350" xr:uid="{00000000-0009-0000-0000-000001000000}"/>
  <mergeCells count="9">
    <mergeCell ref="E50:H50"/>
    <mergeCell ref="E87:H87"/>
    <mergeCell ref="E89:H8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B47E0-AA5E-4793-9AD7-460249C9D794}">
  <sheetPr>
    <pageSetUpPr fitToPage="1"/>
  </sheetPr>
  <dimension ref="A1:BM149"/>
  <sheetViews>
    <sheetView showGridLines="0" topLeftCell="A128" workbookViewId="0">
      <selection activeCell="H152" sqref="H152"/>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3"/>
      <c r="M2" s="363"/>
      <c r="N2" s="363"/>
      <c r="O2" s="363"/>
      <c r="P2" s="363"/>
      <c r="Q2" s="363"/>
      <c r="R2" s="363"/>
      <c r="S2" s="363"/>
      <c r="T2" s="363"/>
      <c r="U2" s="363"/>
      <c r="V2" s="363"/>
      <c r="AT2" s="2" t="s">
        <v>84</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73" t="str">
        <f>'[1]Rekapitulace stavby'!K6</f>
        <v>INFRASTRUKTURA ZŠ CHOMUTOV - učebna pří.vědy -ZŠ Beethovenova, Chomutov</v>
      </c>
      <c r="F7" s="374"/>
      <c r="G7" s="374"/>
      <c r="H7" s="374"/>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375" t="s">
        <v>745</v>
      </c>
      <c r="F9" s="376"/>
      <c r="G9" s="376"/>
      <c r="H9" s="376"/>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377" t="str">
        <f>'[1]Rekapitulace stavby'!E14</f>
        <v xml:space="preserve"> </v>
      </c>
      <c r="F18" s="377"/>
      <c r="G18" s="377"/>
      <c r="H18" s="377"/>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378" t="s">
        <v>17</v>
      </c>
      <c r="F27" s="378"/>
      <c r="G27" s="378"/>
      <c r="H27" s="378"/>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ROUND(J89,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ROUND((SUM(BE89:BE148)),  2)</f>
        <v>0</v>
      </c>
      <c r="G33" s="15"/>
      <c r="H33" s="15"/>
      <c r="I33" s="104">
        <v>0.21</v>
      </c>
      <c r="J33" s="103">
        <f>ROUND(((SUM(BE89:BE148))*I33),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ROUND((SUM(BF89:BF148)),  2)</f>
        <v>0</v>
      </c>
      <c r="G34" s="15"/>
      <c r="H34" s="15"/>
      <c r="I34" s="104">
        <v>0.15</v>
      </c>
      <c r="J34" s="103">
        <f>ROUND(((SUM(BF89:BF148))*I34),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ROUND((SUM(BG89:BG148)),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ROUND((SUM(BH89:BH148)),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ROUND((SUM(BI89:BI148)),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71" t="str">
        <f>E7</f>
        <v>INFRASTRUKTURA ZŠ CHOMUTOV - učebna pří.vědy -ZŠ Beethovenova, Chomutov</v>
      </c>
      <c r="F48" s="372"/>
      <c r="G48" s="372"/>
      <c r="H48" s="372"/>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53" t="str">
        <f>E9</f>
        <v>SO 03-b1 - elektroinstalace</v>
      </c>
      <c r="F50" s="370"/>
      <c r="G50" s="370"/>
      <c r="H50" s="370"/>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J89</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746</v>
      </c>
      <c r="E60" s="127"/>
      <c r="F60" s="127"/>
      <c r="G60" s="127"/>
      <c r="H60" s="127"/>
      <c r="I60" s="127"/>
      <c r="J60" s="128">
        <f>J90</f>
        <v>0</v>
      </c>
      <c r="K60" s="125"/>
      <c r="L60" s="129"/>
    </row>
    <row r="61" spans="1:47" s="130" customFormat="1" ht="19.95" customHeight="1" x14ac:dyDescent="0.2">
      <c r="B61" s="131"/>
      <c r="C61" s="132"/>
      <c r="D61" s="133" t="s">
        <v>747</v>
      </c>
      <c r="E61" s="134"/>
      <c r="F61" s="134"/>
      <c r="G61" s="134"/>
      <c r="H61" s="134"/>
      <c r="I61" s="134"/>
      <c r="J61" s="135">
        <f>J91</f>
        <v>0</v>
      </c>
      <c r="K61" s="132"/>
      <c r="L61" s="136"/>
    </row>
    <row r="62" spans="1:47" s="123" customFormat="1" ht="24.9" customHeight="1" x14ac:dyDescent="0.2">
      <c r="B62" s="124"/>
      <c r="C62" s="125"/>
      <c r="D62" s="126" t="s">
        <v>105</v>
      </c>
      <c r="E62" s="127"/>
      <c r="F62" s="127"/>
      <c r="G62" s="127"/>
      <c r="H62" s="127"/>
      <c r="I62" s="127"/>
      <c r="J62" s="128">
        <f>J93</f>
        <v>0</v>
      </c>
      <c r="K62" s="125"/>
      <c r="L62" s="129"/>
    </row>
    <row r="63" spans="1:47" s="130" customFormat="1" ht="19.95" customHeight="1" x14ac:dyDescent="0.2">
      <c r="B63" s="131"/>
      <c r="C63" s="132"/>
      <c r="D63" s="133" t="s">
        <v>748</v>
      </c>
      <c r="E63" s="134"/>
      <c r="F63" s="134"/>
      <c r="G63" s="134"/>
      <c r="H63" s="134"/>
      <c r="I63" s="134"/>
      <c r="J63" s="135">
        <f>J94</f>
        <v>0</v>
      </c>
      <c r="K63" s="132"/>
      <c r="L63" s="136"/>
    </row>
    <row r="64" spans="1:47" s="123" customFormat="1" ht="24.9" customHeight="1" x14ac:dyDescent="0.2">
      <c r="B64" s="124"/>
      <c r="C64" s="125"/>
      <c r="D64" s="126" t="s">
        <v>749</v>
      </c>
      <c r="E64" s="127"/>
      <c r="F64" s="127"/>
      <c r="G64" s="127"/>
      <c r="H64" s="127"/>
      <c r="I64" s="127"/>
      <c r="J64" s="128">
        <f>J111</f>
        <v>0</v>
      </c>
      <c r="K64" s="125"/>
      <c r="L64" s="129"/>
    </row>
    <row r="65" spans="1:31" s="130" customFormat="1" ht="19.95" customHeight="1" x14ac:dyDescent="0.2">
      <c r="B65" s="131"/>
      <c r="C65" s="132"/>
      <c r="D65" s="133" t="s">
        <v>750</v>
      </c>
      <c r="E65" s="134"/>
      <c r="F65" s="134"/>
      <c r="G65" s="134"/>
      <c r="H65" s="134"/>
      <c r="I65" s="134"/>
      <c r="J65" s="135">
        <f>J112</f>
        <v>0</v>
      </c>
      <c r="K65" s="132"/>
      <c r="L65" s="136"/>
    </row>
    <row r="66" spans="1:31" s="130" customFormat="1" ht="19.95" customHeight="1" x14ac:dyDescent="0.2">
      <c r="B66" s="131"/>
      <c r="C66" s="132"/>
      <c r="D66" s="133" t="s">
        <v>751</v>
      </c>
      <c r="E66" s="134"/>
      <c r="F66" s="134"/>
      <c r="G66" s="134"/>
      <c r="H66" s="134"/>
      <c r="I66" s="134"/>
      <c r="J66" s="135">
        <f>J126</f>
        <v>0</v>
      </c>
      <c r="K66" s="132"/>
      <c r="L66" s="136"/>
    </row>
    <row r="67" spans="1:31" s="123" customFormat="1" ht="24.9" customHeight="1" x14ac:dyDescent="0.2">
      <c r="B67" s="124"/>
      <c r="C67" s="125"/>
      <c r="D67" s="126" t="s">
        <v>117</v>
      </c>
      <c r="E67" s="127"/>
      <c r="F67" s="127"/>
      <c r="G67" s="127"/>
      <c r="H67" s="127"/>
      <c r="I67" s="127"/>
      <c r="J67" s="128">
        <f>J139</f>
        <v>0</v>
      </c>
      <c r="K67" s="125"/>
      <c r="L67" s="129"/>
    </row>
    <row r="68" spans="1:31" s="123" customFormat="1" ht="24.9" customHeight="1" x14ac:dyDescent="0.2">
      <c r="B68" s="124"/>
      <c r="C68" s="125"/>
      <c r="D68" s="126" t="s">
        <v>752</v>
      </c>
      <c r="E68" s="127"/>
      <c r="F68" s="127"/>
      <c r="G68" s="127"/>
      <c r="H68" s="127"/>
      <c r="I68" s="127"/>
      <c r="J68" s="128">
        <f>J142</f>
        <v>0</v>
      </c>
      <c r="K68" s="125"/>
      <c r="L68" s="129"/>
    </row>
    <row r="69" spans="1:31" s="130" customFormat="1" ht="19.95" customHeight="1" x14ac:dyDescent="0.2">
      <c r="B69" s="131"/>
      <c r="C69" s="132"/>
      <c r="D69" s="133" t="s">
        <v>753</v>
      </c>
      <c r="E69" s="134"/>
      <c r="F69" s="134"/>
      <c r="G69" s="134"/>
      <c r="H69" s="134"/>
      <c r="I69" s="134"/>
      <c r="J69" s="135">
        <f>J143</f>
        <v>0</v>
      </c>
      <c r="K69" s="132"/>
      <c r="L69" s="136"/>
    </row>
    <row r="70" spans="1:31" s="21" customFormat="1" ht="21.75"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6.9" customHeight="1" x14ac:dyDescent="0.2">
      <c r="A71" s="15"/>
      <c r="B71" s="30"/>
      <c r="C71" s="31"/>
      <c r="D71" s="31"/>
      <c r="E71" s="31"/>
      <c r="F71" s="31"/>
      <c r="G71" s="31"/>
      <c r="H71" s="31"/>
      <c r="I71" s="31"/>
      <c r="J71" s="31"/>
      <c r="K71" s="31"/>
      <c r="L71" s="91"/>
      <c r="S71" s="15"/>
      <c r="T71" s="15"/>
      <c r="U71" s="15"/>
      <c r="V71" s="15"/>
      <c r="W71" s="15"/>
      <c r="X71" s="15"/>
      <c r="Y71" s="15"/>
      <c r="Z71" s="15"/>
      <c r="AA71" s="15"/>
      <c r="AB71" s="15"/>
      <c r="AC71" s="15"/>
      <c r="AD71" s="15"/>
      <c r="AE71" s="15"/>
    </row>
    <row r="75" spans="1:31" s="21" customFormat="1" ht="6.9" customHeight="1" x14ac:dyDescent="0.2">
      <c r="A75" s="15"/>
      <c r="B75" s="32"/>
      <c r="C75" s="33"/>
      <c r="D75" s="33"/>
      <c r="E75" s="33"/>
      <c r="F75" s="33"/>
      <c r="G75" s="33"/>
      <c r="H75" s="33"/>
      <c r="I75" s="33"/>
      <c r="J75" s="33"/>
      <c r="K75" s="33"/>
      <c r="L75" s="91"/>
      <c r="S75" s="15"/>
      <c r="T75" s="15"/>
      <c r="U75" s="15"/>
      <c r="V75" s="15"/>
      <c r="W75" s="15"/>
      <c r="X75" s="15"/>
      <c r="Y75" s="15"/>
      <c r="Z75" s="15"/>
      <c r="AA75" s="15"/>
      <c r="AB75" s="15"/>
      <c r="AC75" s="15"/>
      <c r="AD75" s="15"/>
      <c r="AE75" s="15"/>
    </row>
    <row r="76" spans="1:31" s="21" customFormat="1" ht="24.9" customHeight="1" x14ac:dyDescent="0.2">
      <c r="A76" s="15"/>
      <c r="B76" s="16"/>
      <c r="C76" s="8" t="s">
        <v>118</v>
      </c>
      <c r="D76" s="17"/>
      <c r="E76" s="17"/>
      <c r="F76" s="17"/>
      <c r="G76" s="17"/>
      <c r="H76" s="17"/>
      <c r="I76" s="17"/>
      <c r="J76" s="17"/>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14</v>
      </c>
      <c r="D78" s="17"/>
      <c r="E78" s="17"/>
      <c r="F78" s="17"/>
      <c r="G78" s="17"/>
      <c r="H78" s="17"/>
      <c r="I78" s="17"/>
      <c r="J78" s="17"/>
      <c r="K78" s="17"/>
      <c r="L78" s="91"/>
      <c r="S78" s="15"/>
      <c r="T78" s="15"/>
      <c r="U78" s="15"/>
      <c r="V78" s="15"/>
      <c r="W78" s="15"/>
      <c r="X78" s="15"/>
      <c r="Y78" s="15"/>
      <c r="Z78" s="15"/>
      <c r="AA78" s="15"/>
      <c r="AB78" s="15"/>
      <c r="AC78" s="15"/>
      <c r="AD78" s="15"/>
      <c r="AE78" s="15"/>
    </row>
    <row r="79" spans="1:31" s="21" customFormat="1" ht="16.5" customHeight="1" x14ac:dyDescent="0.2">
      <c r="A79" s="15"/>
      <c r="B79" s="16"/>
      <c r="C79" s="17"/>
      <c r="D79" s="17"/>
      <c r="E79" s="371" t="str">
        <f>E7</f>
        <v>INFRASTRUKTURA ZŠ CHOMUTOV - učebna pří.vědy -ZŠ Beethovenova, Chomutov</v>
      </c>
      <c r="F79" s="372"/>
      <c r="G79" s="372"/>
      <c r="H79" s="372"/>
      <c r="I79" s="17"/>
      <c r="J79" s="17"/>
      <c r="K79" s="17"/>
      <c r="L79" s="91"/>
      <c r="S79" s="15"/>
      <c r="T79" s="15"/>
      <c r="U79" s="15"/>
      <c r="V79" s="15"/>
      <c r="W79" s="15"/>
      <c r="X79" s="15"/>
      <c r="Y79" s="15"/>
      <c r="Z79" s="15"/>
      <c r="AA79" s="15"/>
      <c r="AB79" s="15"/>
      <c r="AC79" s="15"/>
      <c r="AD79" s="15"/>
      <c r="AE79" s="15"/>
    </row>
    <row r="80" spans="1:31" s="21" customFormat="1" ht="12" customHeight="1" x14ac:dyDescent="0.2">
      <c r="A80" s="15"/>
      <c r="B80" s="16"/>
      <c r="C80" s="12" t="s">
        <v>94</v>
      </c>
      <c r="D80" s="17"/>
      <c r="E80" s="17"/>
      <c r="F80" s="17"/>
      <c r="G80" s="17"/>
      <c r="H80" s="17"/>
      <c r="I80" s="17"/>
      <c r="J80" s="17"/>
      <c r="K80" s="17"/>
      <c r="L80" s="91"/>
      <c r="S80" s="15"/>
      <c r="T80" s="15"/>
      <c r="U80" s="15"/>
      <c r="V80" s="15"/>
      <c r="W80" s="15"/>
      <c r="X80" s="15"/>
      <c r="Y80" s="15"/>
      <c r="Z80" s="15"/>
      <c r="AA80" s="15"/>
      <c r="AB80" s="15"/>
      <c r="AC80" s="15"/>
      <c r="AD80" s="15"/>
      <c r="AE80" s="15"/>
    </row>
    <row r="81" spans="1:65" s="21" customFormat="1" ht="16.5" customHeight="1" x14ac:dyDescent="0.2">
      <c r="A81" s="15"/>
      <c r="B81" s="16"/>
      <c r="C81" s="17"/>
      <c r="D81" s="17"/>
      <c r="E81" s="353" t="str">
        <f>E9</f>
        <v>SO 03-b1 - elektroinstalace</v>
      </c>
      <c r="F81" s="370"/>
      <c r="G81" s="370"/>
      <c r="H81" s="370"/>
      <c r="I81" s="17"/>
      <c r="J81" s="17"/>
      <c r="K81" s="17"/>
      <c r="L81" s="91"/>
      <c r="S81" s="15"/>
      <c r="T81" s="15"/>
      <c r="U81" s="15"/>
      <c r="V81" s="15"/>
      <c r="W81" s="15"/>
      <c r="X81" s="15"/>
      <c r="Y81" s="15"/>
      <c r="Z81" s="15"/>
      <c r="AA81" s="15"/>
      <c r="AB81" s="15"/>
      <c r="AC81" s="15"/>
      <c r="AD81" s="15"/>
      <c r="AE81" s="15"/>
    </row>
    <row r="82" spans="1:65" s="21" customFormat="1" ht="6.9"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21" customFormat="1" ht="12" customHeight="1" x14ac:dyDescent="0.2">
      <c r="A83" s="15"/>
      <c r="B83" s="16"/>
      <c r="C83" s="12" t="s">
        <v>19</v>
      </c>
      <c r="D83" s="17"/>
      <c r="E83" s="17"/>
      <c r="F83" s="13" t="str">
        <f>F12</f>
        <v xml:space="preserve"> </v>
      </c>
      <c r="G83" s="17"/>
      <c r="H83" s="17"/>
      <c r="I83" s="12" t="s">
        <v>21</v>
      </c>
      <c r="J83" s="116" t="str">
        <f>IF(J12="","",J12)</f>
        <v>2. 3. 2020</v>
      </c>
      <c r="K83" s="17"/>
      <c r="L83" s="91"/>
      <c r="S83" s="15"/>
      <c r="T83" s="15"/>
      <c r="U83" s="15"/>
      <c r="V83" s="15"/>
      <c r="W83" s="15"/>
      <c r="X83" s="15"/>
      <c r="Y83" s="15"/>
      <c r="Z83" s="15"/>
      <c r="AA83" s="15"/>
      <c r="AB83" s="15"/>
      <c r="AC83" s="15"/>
      <c r="AD83" s="15"/>
      <c r="AE83" s="15"/>
    </row>
    <row r="84" spans="1:65" s="21" customFormat="1" ht="6.9" customHeight="1" x14ac:dyDescent="0.2">
      <c r="A84" s="15"/>
      <c r="B84" s="16"/>
      <c r="C84" s="17"/>
      <c r="D84" s="17"/>
      <c r="E84" s="17"/>
      <c r="F84" s="17"/>
      <c r="G84" s="17"/>
      <c r="H84" s="17"/>
      <c r="I84" s="17"/>
      <c r="J84" s="17"/>
      <c r="K84" s="17"/>
      <c r="L84" s="91"/>
      <c r="S84" s="15"/>
      <c r="T84" s="15"/>
      <c r="U84" s="15"/>
      <c r="V84" s="15"/>
      <c r="W84" s="15"/>
      <c r="X84" s="15"/>
      <c r="Y84" s="15"/>
      <c r="Z84" s="15"/>
      <c r="AA84" s="15"/>
      <c r="AB84" s="15"/>
      <c r="AC84" s="15"/>
      <c r="AD84" s="15"/>
      <c r="AE84" s="15"/>
    </row>
    <row r="85" spans="1:65" s="21" customFormat="1" ht="25.65" customHeight="1" x14ac:dyDescent="0.2">
      <c r="A85" s="15"/>
      <c r="B85" s="16"/>
      <c r="C85" s="12" t="s">
        <v>23</v>
      </c>
      <c r="D85" s="17"/>
      <c r="E85" s="17"/>
      <c r="F85" s="13" t="str">
        <f>E15</f>
        <v>Statutární město Chomutov</v>
      </c>
      <c r="G85" s="17"/>
      <c r="H85" s="17"/>
      <c r="I85" s="12" t="s">
        <v>29</v>
      </c>
      <c r="J85" s="117" t="str">
        <f>E21</f>
        <v>KAP ATELIER s.r.o.</v>
      </c>
      <c r="K85" s="17"/>
      <c r="L85" s="91"/>
      <c r="S85" s="15"/>
      <c r="T85" s="15"/>
      <c r="U85" s="15"/>
      <c r="V85" s="15"/>
      <c r="W85" s="15"/>
      <c r="X85" s="15"/>
      <c r="Y85" s="15"/>
      <c r="Z85" s="15"/>
      <c r="AA85" s="15"/>
      <c r="AB85" s="15"/>
      <c r="AC85" s="15"/>
      <c r="AD85" s="15"/>
      <c r="AE85" s="15"/>
    </row>
    <row r="86" spans="1:65" s="21" customFormat="1" ht="25.65" customHeight="1" x14ac:dyDescent="0.2">
      <c r="A86" s="15"/>
      <c r="B86" s="16"/>
      <c r="C86" s="12" t="s">
        <v>28</v>
      </c>
      <c r="D86" s="17"/>
      <c r="E86" s="17"/>
      <c r="F86" s="13" t="str">
        <f>IF(E18="","",E18)</f>
        <v xml:space="preserve"> </v>
      </c>
      <c r="G86" s="17"/>
      <c r="H86" s="17"/>
      <c r="I86" s="12" t="s">
        <v>32</v>
      </c>
      <c r="J86" s="117" t="str">
        <f>E24</f>
        <v>ing. Kateřina Tumpachová</v>
      </c>
      <c r="K86" s="17"/>
      <c r="L86" s="91"/>
      <c r="S86" s="15"/>
      <c r="T86" s="15"/>
      <c r="U86" s="15"/>
      <c r="V86" s="15"/>
      <c r="W86" s="15"/>
      <c r="X86" s="15"/>
      <c r="Y86" s="15"/>
      <c r="Z86" s="15"/>
      <c r="AA86" s="15"/>
      <c r="AB86" s="15"/>
      <c r="AC86" s="15"/>
      <c r="AD86" s="15"/>
      <c r="AE86" s="15"/>
    </row>
    <row r="87" spans="1:65" s="21" customFormat="1" ht="10.35" customHeight="1" x14ac:dyDescent="0.2">
      <c r="A87" s="15"/>
      <c r="B87" s="16"/>
      <c r="C87" s="17"/>
      <c r="D87" s="17"/>
      <c r="E87" s="17"/>
      <c r="F87" s="17"/>
      <c r="G87" s="17"/>
      <c r="H87" s="17"/>
      <c r="I87" s="17"/>
      <c r="J87" s="17"/>
      <c r="K87" s="17"/>
      <c r="L87" s="91"/>
      <c r="S87" s="15"/>
      <c r="T87" s="15"/>
      <c r="U87" s="15"/>
      <c r="V87" s="15"/>
      <c r="W87" s="15"/>
      <c r="X87" s="15"/>
      <c r="Y87" s="15"/>
      <c r="Z87" s="15"/>
      <c r="AA87" s="15"/>
      <c r="AB87" s="15"/>
      <c r="AC87" s="15"/>
      <c r="AD87" s="15"/>
      <c r="AE87" s="15"/>
    </row>
    <row r="88" spans="1:65" s="143" customFormat="1" ht="29.25" customHeight="1" x14ac:dyDescent="0.2">
      <c r="A88" s="137"/>
      <c r="B88" s="138"/>
      <c r="C88" s="139" t="s">
        <v>119</v>
      </c>
      <c r="D88" s="140" t="s">
        <v>56</v>
      </c>
      <c r="E88" s="140" t="s">
        <v>52</v>
      </c>
      <c r="F88" s="140" t="s">
        <v>53</v>
      </c>
      <c r="G88" s="140" t="s">
        <v>120</v>
      </c>
      <c r="H88" s="140" t="s">
        <v>121</v>
      </c>
      <c r="I88" s="140" t="s">
        <v>122</v>
      </c>
      <c r="J88" s="140" t="s">
        <v>98</v>
      </c>
      <c r="K88" s="141" t="s">
        <v>123</v>
      </c>
      <c r="L88" s="142"/>
      <c r="M88" s="52" t="s">
        <v>17</v>
      </c>
      <c r="N88" s="53" t="s">
        <v>41</v>
      </c>
      <c r="O88" s="53" t="s">
        <v>124</v>
      </c>
      <c r="P88" s="53" t="s">
        <v>125</v>
      </c>
      <c r="Q88" s="53" t="s">
        <v>126</v>
      </c>
      <c r="R88" s="53" t="s">
        <v>127</v>
      </c>
      <c r="S88" s="53" t="s">
        <v>128</v>
      </c>
      <c r="T88" s="54" t="s">
        <v>129</v>
      </c>
      <c r="U88" s="137"/>
      <c r="V88" s="137"/>
      <c r="W88" s="137"/>
      <c r="X88" s="137"/>
      <c r="Y88" s="137"/>
      <c r="Z88" s="137"/>
      <c r="AA88" s="137"/>
      <c r="AB88" s="137"/>
      <c r="AC88" s="137"/>
      <c r="AD88" s="137"/>
      <c r="AE88" s="137"/>
    </row>
    <row r="89" spans="1:65" s="21" customFormat="1" ht="22.95" customHeight="1" x14ac:dyDescent="0.3">
      <c r="A89" s="15"/>
      <c r="B89" s="16"/>
      <c r="C89" s="60" t="s">
        <v>130</v>
      </c>
      <c r="D89" s="17"/>
      <c r="E89" s="17"/>
      <c r="F89" s="17"/>
      <c r="G89" s="17"/>
      <c r="H89" s="17"/>
      <c r="I89" s="17"/>
      <c r="J89" s="144">
        <f>BK89</f>
        <v>0</v>
      </c>
      <c r="K89" s="17"/>
      <c r="L89" s="20"/>
      <c r="M89" s="55"/>
      <c r="N89" s="145"/>
      <c r="O89" s="56"/>
      <c r="P89" s="146">
        <f>P90+P93+P111+P139+P142</f>
        <v>207.83199999999999</v>
      </c>
      <c r="Q89" s="56"/>
      <c r="R89" s="146">
        <f>R90+R93+R111+R139+R142</f>
        <v>0</v>
      </c>
      <c r="S89" s="56"/>
      <c r="T89" s="147">
        <f>T90+T93+T111+T139+T142</f>
        <v>0</v>
      </c>
      <c r="U89" s="15"/>
      <c r="V89" s="15"/>
      <c r="W89" s="15"/>
      <c r="X89" s="15"/>
      <c r="Y89" s="15"/>
      <c r="Z89" s="15"/>
      <c r="AA89" s="15"/>
      <c r="AB89" s="15"/>
      <c r="AC89" s="15"/>
      <c r="AD89" s="15"/>
      <c r="AE89" s="15"/>
      <c r="AT89" s="2" t="s">
        <v>70</v>
      </c>
      <c r="AU89" s="2" t="s">
        <v>99</v>
      </c>
      <c r="BK89" s="148">
        <f>BK90+BK93+BK111+BK139+BK142</f>
        <v>0</v>
      </c>
    </row>
    <row r="90" spans="1:65" s="149" customFormat="1" ht="25.95" customHeight="1" x14ac:dyDescent="0.25">
      <c r="B90" s="150"/>
      <c r="C90" s="151"/>
      <c r="D90" s="152" t="s">
        <v>70</v>
      </c>
      <c r="E90" s="153" t="s">
        <v>131</v>
      </c>
      <c r="F90" s="153" t="s">
        <v>131</v>
      </c>
      <c r="G90" s="151"/>
      <c r="H90" s="151"/>
      <c r="I90" s="151"/>
      <c r="J90" s="154">
        <f>BK90</f>
        <v>0</v>
      </c>
      <c r="K90" s="151"/>
      <c r="L90" s="155"/>
      <c r="M90" s="156"/>
      <c r="N90" s="157"/>
      <c r="O90" s="157"/>
      <c r="P90" s="158">
        <f>P91</f>
        <v>0</v>
      </c>
      <c r="Q90" s="157"/>
      <c r="R90" s="158">
        <f>R91</f>
        <v>0</v>
      </c>
      <c r="S90" s="157"/>
      <c r="T90" s="159">
        <f>T91</f>
        <v>0</v>
      </c>
      <c r="AR90" s="160" t="s">
        <v>79</v>
      </c>
      <c r="AT90" s="161" t="s">
        <v>70</v>
      </c>
      <c r="AU90" s="161" t="s">
        <v>71</v>
      </c>
      <c r="AY90" s="160" t="s">
        <v>133</v>
      </c>
      <c r="BK90" s="162">
        <f>BK91</f>
        <v>0</v>
      </c>
    </row>
    <row r="91" spans="1:65" s="149" customFormat="1" ht="22.95" customHeight="1" x14ac:dyDescent="0.25">
      <c r="B91" s="150"/>
      <c r="C91" s="151"/>
      <c r="D91" s="152" t="s">
        <v>70</v>
      </c>
      <c r="E91" s="163" t="s">
        <v>629</v>
      </c>
      <c r="F91" s="163" t="s">
        <v>248</v>
      </c>
      <c r="G91" s="151"/>
      <c r="H91" s="151"/>
      <c r="I91" s="151"/>
      <c r="J91" s="164">
        <f>BK91</f>
        <v>0</v>
      </c>
      <c r="K91" s="151"/>
      <c r="L91" s="155"/>
      <c r="M91" s="156"/>
      <c r="N91" s="157"/>
      <c r="O91" s="157"/>
      <c r="P91" s="158">
        <f>P92</f>
        <v>0</v>
      </c>
      <c r="Q91" s="157"/>
      <c r="R91" s="158">
        <f>R92</f>
        <v>0</v>
      </c>
      <c r="S91" s="157"/>
      <c r="T91" s="159">
        <f>T92</f>
        <v>0</v>
      </c>
      <c r="AR91" s="160" t="s">
        <v>79</v>
      </c>
      <c r="AT91" s="161" t="s">
        <v>70</v>
      </c>
      <c r="AU91" s="161" t="s">
        <v>79</v>
      </c>
      <c r="AY91" s="160" t="s">
        <v>133</v>
      </c>
      <c r="BK91" s="162">
        <f>BK92</f>
        <v>0</v>
      </c>
    </row>
    <row r="92" spans="1:65" s="21" customFormat="1" ht="30" customHeight="1" x14ac:dyDescent="0.2">
      <c r="A92" s="15"/>
      <c r="B92" s="16"/>
      <c r="C92" s="165" t="s">
        <v>79</v>
      </c>
      <c r="D92" s="165" t="s">
        <v>136</v>
      </c>
      <c r="E92" s="166" t="s">
        <v>754</v>
      </c>
      <c r="F92" s="167" t="s">
        <v>755</v>
      </c>
      <c r="G92" s="168" t="s">
        <v>252</v>
      </c>
      <c r="H92" s="169">
        <v>1</v>
      </c>
      <c r="I92" s="170">
        <v>0</v>
      </c>
      <c r="J92" s="170">
        <f>ROUND(I92*H92,2)</f>
        <v>0</v>
      </c>
      <c r="K92" s="167" t="s">
        <v>140</v>
      </c>
      <c r="L92" s="20"/>
      <c r="M92" s="171" t="s">
        <v>17</v>
      </c>
      <c r="N92" s="172" t="s">
        <v>42</v>
      </c>
      <c r="O92" s="173">
        <v>0</v>
      </c>
      <c r="P92" s="173">
        <f>O92*H92</f>
        <v>0</v>
      </c>
      <c r="Q92" s="173">
        <v>0</v>
      </c>
      <c r="R92" s="173">
        <f>Q92*H92</f>
        <v>0</v>
      </c>
      <c r="S92" s="173">
        <v>0</v>
      </c>
      <c r="T92" s="174">
        <f>S92*H92</f>
        <v>0</v>
      </c>
      <c r="U92" s="15"/>
      <c r="V92" s="15"/>
      <c r="W92" s="15"/>
      <c r="X92" s="15"/>
      <c r="Y92" s="15"/>
      <c r="Z92" s="15"/>
      <c r="AA92" s="15"/>
      <c r="AB92" s="15"/>
      <c r="AC92" s="15"/>
      <c r="AD92" s="15"/>
      <c r="AE92" s="15"/>
      <c r="AR92" s="175" t="s">
        <v>141</v>
      </c>
      <c r="AT92" s="175" t="s">
        <v>136</v>
      </c>
      <c r="AU92" s="175" t="s">
        <v>81</v>
      </c>
      <c r="AY92" s="2" t="s">
        <v>133</v>
      </c>
      <c r="BE92" s="176">
        <f>IF(N92="základní",J92,0)</f>
        <v>0</v>
      </c>
      <c r="BF92" s="176">
        <f>IF(N92="snížená",J92,0)</f>
        <v>0</v>
      </c>
      <c r="BG92" s="176">
        <f>IF(N92="zákl. přenesená",J92,0)</f>
        <v>0</v>
      </c>
      <c r="BH92" s="176">
        <f>IF(N92="sníž. přenesená",J92,0)</f>
        <v>0</v>
      </c>
      <c r="BI92" s="176">
        <f>IF(N92="nulová",J92,0)</f>
        <v>0</v>
      </c>
      <c r="BJ92" s="2" t="s">
        <v>79</v>
      </c>
      <c r="BK92" s="176">
        <f>ROUND(I92*H92,2)</f>
        <v>0</v>
      </c>
      <c r="BL92" s="2" t="s">
        <v>141</v>
      </c>
      <c r="BM92" s="175" t="s">
        <v>756</v>
      </c>
    </row>
    <row r="93" spans="1:65" s="149" customFormat="1" ht="25.95" customHeight="1" x14ac:dyDescent="0.25">
      <c r="B93" s="150"/>
      <c r="C93" s="151"/>
      <c r="D93" s="152" t="s">
        <v>70</v>
      </c>
      <c r="E93" s="153" t="s">
        <v>277</v>
      </c>
      <c r="F93" s="153" t="s">
        <v>278</v>
      </c>
      <c r="G93" s="151"/>
      <c r="H93" s="151"/>
      <c r="I93" s="151"/>
      <c r="J93" s="154">
        <f>BK93</f>
        <v>0</v>
      </c>
      <c r="K93" s="151"/>
      <c r="L93" s="155"/>
      <c r="M93" s="156"/>
      <c r="N93" s="157"/>
      <c r="O93" s="157"/>
      <c r="P93" s="158">
        <f>P94</f>
        <v>72.246000000000009</v>
      </c>
      <c r="Q93" s="157"/>
      <c r="R93" s="158">
        <f>R94</f>
        <v>0</v>
      </c>
      <c r="S93" s="157"/>
      <c r="T93" s="159">
        <f>T94</f>
        <v>0</v>
      </c>
      <c r="AR93" s="160" t="s">
        <v>81</v>
      </c>
      <c r="AT93" s="161" t="s">
        <v>70</v>
      </c>
      <c r="AU93" s="161" t="s">
        <v>71</v>
      </c>
      <c r="AY93" s="160" t="s">
        <v>133</v>
      </c>
      <c r="BK93" s="162">
        <f>BK94</f>
        <v>0</v>
      </c>
    </row>
    <row r="94" spans="1:65" s="149" customFormat="1" ht="22.95" customHeight="1" x14ac:dyDescent="0.25">
      <c r="B94" s="150"/>
      <c r="C94" s="151"/>
      <c r="D94" s="152" t="s">
        <v>70</v>
      </c>
      <c r="E94" s="163" t="s">
        <v>757</v>
      </c>
      <c r="F94" s="163" t="s">
        <v>758</v>
      </c>
      <c r="G94" s="151"/>
      <c r="H94" s="151"/>
      <c r="I94" s="151"/>
      <c r="J94" s="164">
        <f>BK94</f>
        <v>0</v>
      </c>
      <c r="K94" s="151"/>
      <c r="L94" s="155"/>
      <c r="M94" s="156"/>
      <c r="N94" s="157"/>
      <c r="O94" s="157"/>
      <c r="P94" s="158">
        <f>SUM(P101:P110)</f>
        <v>72.246000000000009</v>
      </c>
      <c r="Q94" s="157"/>
      <c r="R94" s="158">
        <f>SUM(R101:R110)</f>
        <v>0</v>
      </c>
      <c r="S94" s="157"/>
      <c r="T94" s="159">
        <f>SUM(T101:T110)</f>
        <v>0</v>
      </c>
      <c r="AR94" s="160" t="s">
        <v>81</v>
      </c>
      <c r="AT94" s="161" t="s">
        <v>70</v>
      </c>
      <c r="AU94" s="161" t="s">
        <v>79</v>
      </c>
      <c r="AY94" s="160" t="s">
        <v>133</v>
      </c>
      <c r="BK94" s="162">
        <f>SUM(BK101:BK110)</f>
        <v>0</v>
      </c>
    </row>
    <row r="95" spans="1:65" s="21" customFormat="1" ht="16.5" customHeight="1" x14ac:dyDescent="0.2">
      <c r="A95" s="15"/>
      <c r="B95" s="16"/>
      <c r="C95" s="310" t="s">
        <v>79</v>
      </c>
      <c r="D95" s="310" t="s">
        <v>136</v>
      </c>
      <c r="E95" s="311" t="s">
        <v>968</v>
      </c>
      <c r="F95" s="312" t="s">
        <v>969</v>
      </c>
      <c r="G95" s="313" t="s">
        <v>152</v>
      </c>
      <c r="H95" s="314">
        <v>1</v>
      </c>
      <c r="I95" s="315">
        <v>0</v>
      </c>
      <c r="J95" s="315">
        <f>ROUND(I95*H95,2)</f>
        <v>0</v>
      </c>
      <c r="K95" s="312" t="s">
        <v>140</v>
      </c>
      <c r="L95" s="20"/>
      <c r="M95" s="171" t="s">
        <v>17</v>
      </c>
      <c r="N95" s="172" t="s">
        <v>42</v>
      </c>
      <c r="O95" s="173">
        <v>3.5</v>
      </c>
      <c r="P95" s="173">
        <f>O95*H95</f>
        <v>3.5</v>
      </c>
      <c r="Q95" s="173">
        <v>0</v>
      </c>
      <c r="R95" s="173">
        <f>Q95*H95</f>
        <v>0</v>
      </c>
      <c r="S95" s="173">
        <v>0</v>
      </c>
      <c r="T95" s="174">
        <f>S95*H95</f>
        <v>0</v>
      </c>
      <c r="U95" s="15"/>
      <c r="V95" s="15"/>
      <c r="W95" s="15"/>
      <c r="X95" s="15"/>
      <c r="Y95" s="15"/>
      <c r="Z95" s="15"/>
      <c r="AA95" s="15"/>
      <c r="AB95" s="15"/>
      <c r="AC95" s="15"/>
      <c r="AD95" s="15"/>
      <c r="AE95" s="15"/>
      <c r="AR95" s="175" t="s">
        <v>218</v>
      </c>
      <c r="AT95" s="175" t="s">
        <v>136</v>
      </c>
      <c r="AU95" s="175" t="s">
        <v>81</v>
      </c>
      <c r="AY95" s="2" t="s">
        <v>133</v>
      </c>
      <c r="BE95" s="176">
        <f>IF(N95="základní",J95,0)</f>
        <v>0</v>
      </c>
      <c r="BF95" s="176">
        <f>IF(N95="snížená",J95,0)</f>
        <v>0</v>
      </c>
      <c r="BG95" s="176">
        <f>IF(N95="zákl. přenesená",J95,0)</f>
        <v>0</v>
      </c>
      <c r="BH95" s="176">
        <f>IF(N95="sníž. přenesená",J95,0)</f>
        <v>0</v>
      </c>
      <c r="BI95" s="176">
        <f>IF(N95="nulová",J95,0)</f>
        <v>0</v>
      </c>
      <c r="BJ95" s="2" t="s">
        <v>79</v>
      </c>
      <c r="BK95" s="176">
        <f>ROUND(I95*H95,2)</f>
        <v>0</v>
      </c>
      <c r="BL95" s="2" t="s">
        <v>218</v>
      </c>
      <c r="BM95" s="175" t="s">
        <v>970</v>
      </c>
    </row>
    <row r="96" spans="1:65" s="21" customFormat="1" ht="16.5" customHeight="1" x14ac:dyDescent="0.2">
      <c r="A96" s="15"/>
      <c r="B96" s="16"/>
      <c r="C96" s="310" t="s">
        <v>159</v>
      </c>
      <c r="D96" s="310" t="s">
        <v>136</v>
      </c>
      <c r="E96" s="311" t="s">
        <v>974</v>
      </c>
      <c r="F96" s="312" t="s">
        <v>975</v>
      </c>
      <c r="G96" s="313" t="s">
        <v>152</v>
      </c>
      <c r="H96" s="314">
        <v>2</v>
      </c>
      <c r="I96" s="315">
        <v>0</v>
      </c>
      <c r="J96" s="315">
        <f>ROUND(I96*H96,2)</f>
        <v>0</v>
      </c>
      <c r="K96" s="312" t="s">
        <v>140</v>
      </c>
      <c r="L96" s="20"/>
      <c r="M96" s="171" t="s">
        <v>17</v>
      </c>
      <c r="N96" s="172" t="s">
        <v>42</v>
      </c>
      <c r="O96" s="173">
        <v>0.48499999999999999</v>
      </c>
      <c r="P96" s="173">
        <f>O96*H96</f>
        <v>0.97</v>
      </c>
      <c r="Q96" s="173">
        <v>0</v>
      </c>
      <c r="R96" s="173">
        <f>Q96*H96</f>
        <v>0</v>
      </c>
      <c r="S96" s="173">
        <v>0</v>
      </c>
      <c r="T96" s="174">
        <f>S96*H96</f>
        <v>0</v>
      </c>
      <c r="U96" s="15"/>
      <c r="V96" s="15"/>
      <c r="W96" s="15"/>
      <c r="X96" s="15"/>
      <c r="Y96" s="15"/>
      <c r="Z96" s="15"/>
      <c r="AA96" s="15"/>
      <c r="AB96" s="15"/>
      <c r="AC96" s="15"/>
      <c r="AD96" s="15"/>
      <c r="AE96" s="15"/>
      <c r="AR96" s="175" t="s">
        <v>218</v>
      </c>
      <c r="AT96" s="175" t="s">
        <v>136</v>
      </c>
      <c r="AU96" s="175" t="s">
        <v>81</v>
      </c>
      <c r="AY96" s="2" t="s">
        <v>133</v>
      </c>
      <c r="BE96" s="176">
        <f>IF(N96="základní",J96,0)</f>
        <v>0</v>
      </c>
      <c r="BF96" s="176">
        <f>IF(N96="snížená",J96,0)</f>
        <v>0</v>
      </c>
      <c r="BG96" s="176">
        <f>IF(N96="zákl. přenesená",J96,0)</f>
        <v>0</v>
      </c>
      <c r="BH96" s="176">
        <f>IF(N96="sníž. přenesená",J96,0)</f>
        <v>0</v>
      </c>
      <c r="BI96" s="176">
        <f>IF(N96="nulová",J96,0)</f>
        <v>0</v>
      </c>
      <c r="BJ96" s="2" t="s">
        <v>79</v>
      </c>
      <c r="BK96" s="176">
        <f>ROUND(I96*H96,2)</f>
        <v>0</v>
      </c>
      <c r="BL96" s="2" t="s">
        <v>218</v>
      </c>
      <c r="BM96" s="175" t="s">
        <v>976</v>
      </c>
    </row>
    <row r="97" spans="1:65" s="21" customFormat="1" ht="16.5" customHeight="1" x14ac:dyDescent="0.2">
      <c r="A97" s="15"/>
      <c r="B97" s="16"/>
      <c r="C97" s="310" t="s">
        <v>338</v>
      </c>
      <c r="D97" s="310" t="s">
        <v>136</v>
      </c>
      <c r="E97" s="311" t="s">
        <v>974</v>
      </c>
      <c r="F97" s="312" t="s">
        <v>975</v>
      </c>
      <c r="G97" s="313" t="s">
        <v>152</v>
      </c>
      <c r="H97" s="314">
        <v>2</v>
      </c>
      <c r="I97" s="315">
        <v>0</v>
      </c>
      <c r="J97" s="315">
        <f>ROUND(I97*H97,2)</f>
        <v>0</v>
      </c>
      <c r="K97" s="312" t="s">
        <v>140</v>
      </c>
      <c r="L97" s="20"/>
      <c r="M97" s="171" t="s">
        <v>17</v>
      </c>
      <c r="N97" s="172" t="s">
        <v>42</v>
      </c>
      <c r="O97" s="173">
        <v>0.48499999999999999</v>
      </c>
      <c r="P97" s="173">
        <f>O97*H97</f>
        <v>0.97</v>
      </c>
      <c r="Q97" s="173">
        <v>0</v>
      </c>
      <c r="R97" s="173">
        <f>Q97*H97</f>
        <v>0</v>
      </c>
      <c r="S97" s="173">
        <v>0</v>
      </c>
      <c r="T97" s="174">
        <f>S97*H97</f>
        <v>0</v>
      </c>
      <c r="U97" s="15"/>
      <c r="V97" s="15"/>
      <c r="W97" s="15"/>
      <c r="X97" s="15"/>
      <c r="Y97" s="15"/>
      <c r="Z97" s="15"/>
      <c r="AA97" s="15"/>
      <c r="AB97" s="15"/>
      <c r="AC97" s="15"/>
      <c r="AD97" s="15"/>
      <c r="AE97" s="15"/>
      <c r="AR97" s="175" t="s">
        <v>141</v>
      </c>
      <c r="AT97" s="175" t="s">
        <v>136</v>
      </c>
      <c r="AU97" s="175" t="s">
        <v>81</v>
      </c>
      <c r="AY97" s="2" t="s">
        <v>133</v>
      </c>
      <c r="BE97" s="176">
        <f>IF(N97="základní",J97,0)</f>
        <v>0</v>
      </c>
      <c r="BF97" s="176">
        <f>IF(N97="snížená",J97,0)</f>
        <v>0</v>
      </c>
      <c r="BG97" s="176">
        <f>IF(N97="zákl. přenesená",J97,0)</f>
        <v>0</v>
      </c>
      <c r="BH97" s="176">
        <f>IF(N97="sníž. přenesená",J97,0)</f>
        <v>0</v>
      </c>
      <c r="BI97" s="176">
        <f>IF(N97="nulová",J97,0)</f>
        <v>0</v>
      </c>
      <c r="BJ97" s="2" t="s">
        <v>79</v>
      </c>
      <c r="BK97" s="176">
        <f>ROUND(I97*H97,2)</f>
        <v>0</v>
      </c>
      <c r="BL97" s="2" t="s">
        <v>141</v>
      </c>
      <c r="BM97" s="175" t="s">
        <v>1034</v>
      </c>
    </row>
    <row r="98" spans="1:65" s="21" customFormat="1" ht="21.75" customHeight="1" x14ac:dyDescent="0.2">
      <c r="A98" s="15"/>
      <c r="B98" s="16"/>
      <c r="C98" s="310" t="s">
        <v>181</v>
      </c>
      <c r="D98" s="310" t="s">
        <v>136</v>
      </c>
      <c r="E98" s="311" t="s">
        <v>983</v>
      </c>
      <c r="F98" s="312" t="s">
        <v>984</v>
      </c>
      <c r="G98" s="313" t="s">
        <v>152</v>
      </c>
      <c r="H98" s="314">
        <v>5</v>
      </c>
      <c r="I98" s="315">
        <v>0</v>
      </c>
      <c r="J98" s="315">
        <f>ROUND(I98*H98,2)</f>
        <v>0</v>
      </c>
      <c r="K98" s="312" t="s">
        <v>140</v>
      </c>
      <c r="L98" s="20"/>
      <c r="M98" s="171" t="s">
        <v>17</v>
      </c>
      <c r="N98" s="172" t="s">
        <v>42</v>
      </c>
      <c r="O98" s="173">
        <v>0.26</v>
      </c>
      <c r="P98" s="173">
        <f>O98*H98</f>
        <v>1.3</v>
      </c>
      <c r="Q98" s="173">
        <v>0</v>
      </c>
      <c r="R98" s="173">
        <f>Q98*H98</f>
        <v>0</v>
      </c>
      <c r="S98" s="173">
        <v>0</v>
      </c>
      <c r="T98" s="174">
        <f>S98*H98</f>
        <v>0</v>
      </c>
      <c r="U98" s="15"/>
      <c r="V98" s="15"/>
      <c r="W98" s="15"/>
      <c r="X98" s="15"/>
      <c r="Y98" s="15"/>
      <c r="Z98" s="15"/>
      <c r="AA98" s="15"/>
      <c r="AB98" s="15"/>
      <c r="AC98" s="15"/>
      <c r="AD98" s="15"/>
      <c r="AE98" s="15"/>
      <c r="AR98" s="175" t="s">
        <v>218</v>
      </c>
      <c r="AT98" s="175" t="s">
        <v>136</v>
      </c>
      <c r="AU98" s="175" t="s">
        <v>81</v>
      </c>
      <c r="AY98" s="2" t="s">
        <v>133</v>
      </c>
      <c r="BE98" s="176">
        <f>IF(N98="základní",J98,0)</f>
        <v>0</v>
      </c>
      <c r="BF98" s="176">
        <f>IF(N98="snížená",J98,0)</f>
        <v>0</v>
      </c>
      <c r="BG98" s="176">
        <f>IF(N98="zákl. přenesená",J98,0)</f>
        <v>0</v>
      </c>
      <c r="BH98" s="176">
        <f>IF(N98="sníž. přenesená",J98,0)</f>
        <v>0</v>
      </c>
      <c r="BI98" s="176">
        <f>IF(N98="nulová",J98,0)</f>
        <v>0</v>
      </c>
      <c r="BJ98" s="2" t="s">
        <v>79</v>
      </c>
      <c r="BK98" s="176">
        <f>ROUND(I98*H98,2)</f>
        <v>0</v>
      </c>
      <c r="BL98" s="2" t="s">
        <v>218</v>
      </c>
      <c r="BM98" s="175" t="s">
        <v>985</v>
      </c>
    </row>
    <row r="99" spans="1:65" s="21" customFormat="1" ht="21.75" customHeight="1" x14ac:dyDescent="0.2">
      <c r="A99" s="15"/>
      <c r="B99" s="16"/>
      <c r="C99" s="310" t="s">
        <v>198</v>
      </c>
      <c r="D99" s="310" t="s">
        <v>136</v>
      </c>
      <c r="E99" s="311" t="s">
        <v>989</v>
      </c>
      <c r="F99" s="312" t="s">
        <v>990</v>
      </c>
      <c r="G99" s="313" t="s">
        <v>152</v>
      </c>
      <c r="H99" s="314">
        <v>2</v>
      </c>
      <c r="I99" s="315">
        <v>0</v>
      </c>
      <c r="J99" s="315">
        <f>ROUND(I99*H99,2)</f>
        <v>0</v>
      </c>
      <c r="K99" s="312" t="s">
        <v>140</v>
      </c>
      <c r="L99" s="20"/>
      <c r="M99" s="171" t="s">
        <v>17</v>
      </c>
      <c r="N99" s="172" t="s">
        <v>42</v>
      </c>
      <c r="O99" s="173">
        <v>0.249</v>
      </c>
      <c r="P99" s="173">
        <f>O99*H99</f>
        <v>0.498</v>
      </c>
      <c r="Q99" s="173">
        <v>0</v>
      </c>
      <c r="R99" s="173">
        <f>Q99*H99</f>
        <v>0</v>
      </c>
      <c r="S99" s="173">
        <v>0</v>
      </c>
      <c r="T99" s="174">
        <f>S99*H99</f>
        <v>0</v>
      </c>
      <c r="U99" s="15"/>
      <c r="V99" s="15"/>
      <c r="W99" s="15"/>
      <c r="X99" s="15"/>
      <c r="Y99" s="15"/>
      <c r="Z99" s="15"/>
      <c r="AA99" s="15"/>
      <c r="AB99" s="15"/>
      <c r="AC99" s="15"/>
      <c r="AD99" s="15"/>
      <c r="AE99" s="15"/>
      <c r="AR99" s="175" t="s">
        <v>218</v>
      </c>
      <c r="AT99" s="175" t="s">
        <v>136</v>
      </c>
      <c r="AU99" s="175" t="s">
        <v>81</v>
      </c>
      <c r="AY99" s="2" t="s">
        <v>133</v>
      </c>
      <c r="BE99" s="176">
        <f>IF(N99="základní",J99,0)</f>
        <v>0</v>
      </c>
      <c r="BF99" s="176">
        <f>IF(N99="snížená",J99,0)</f>
        <v>0</v>
      </c>
      <c r="BG99" s="176">
        <f>IF(N99="zákl. přenesená",J99,0)</f>
        <v>0</v>
      </c>
      <c r="BH99" s="176">
        <f>IF(N99="sníž. přenesená",J99,0)</f>
        <v>0</v>
      </c>
      <c r="BI99" s="176">
        <f>IF(N99="nulová",J99,0)</f>
        <v>0</v>
      </c>
      <c r="BJ99" s="2" t="s">
        <v>79</v>
      </c>
      <c r="BK99" s="176">
        <f>ROUND(I99*H99,2)</f>
        <v>0</v>
      </c>
      <c r="BL99" s="2" t="s">
        <v>218</v>
      </c>
      <c r="BM99" s="175" t="s">
        <v>991</v>
      </c>
    </row>
    <row r="100" spans="1:65" s="309" customFormat="1" ht="20.100000000000001" customHeight="1" x14ac:dyDescent="0.2">
      <c r="C100" s="316"/>
      <c r="D100" s="316" t="s">
        <v>136</v>
      </c>
      <c r="E100" s="317" t="s">
        <v>1247</v>
      </c>
      <c r="F100" s="318" t="s">
        <v>1248</v>
      </c>
      <c r="G100" s="319" t="s">
        <v>152</v>
      </c>
      <c r="H100" s="320">
        <v>2</v>
      </c>
      <c r="I100" s="315">
        <v>0</v>
      </c>
      <c r="J100" s="321">
        <f>ROUND(H100*I100,2)</f>
        <v>0</v>
      </c>
      <c r="K100" s="312" t="s">
        <v>140</v>
      </c>
      <c r="L100" s="309" t="s">
        <v>1244</v>
      </c>
    </row>
    <row r="101" spans="1:65" s="21" customFormat="1" ht="21.75" customHeight="1" x14ac:dyDescent="0.2">
      <c r="A101" s="15"/>
      <c r="B101" s="16"/>
      <c r="C101" s="165" t="s">
        <v>81</v>
      </c>
      <c r="D101" s="165" t="s">
        <v>136</v>
      </c>
      <c r="E101" s="166" t="s">
        <v>759</v>
      </c>
      <c r="F101" s="167" t="s">
        <v>760</v>
      </c>
      <c r="G101" s="168" t="s">
        <v>289</v>
      </c>
      <c r="H101" s="169">
        <v>45</v>
      </c>
      <c r="I101" s="315">
        <v>0</v>
      </c>
      <c r="J101" s="170">
        <f t="shared" ref="J101:J110" si="0">ROUND(I101*H101,2)</f>
        <v>0</v>
      </c>
      <c r="K101" s="167" t="s">
        <v>140</v>
      </c>
      <c r="L101" s="20"/>
      <c r="M101" s="171" t="s">
        <v>17</v>
      </c>
      <c r="N101" s="172" t="s">
        <v>42</v>
      </c>
      <c r="O101" s="173">
        <v>0.17100000000000001</v>
      </c>
      <c r="P101" s="173">
        <f t="shared" ref="P101:P110" si="1">O101*H101</f>
        <v>7.6950000000000003</v>
      </c>
      <c r="Q101" s="173">
        <v>0</v>
      </c>
      <c r="R101" s="173">
        <f t="shared" ref="R101:R110" si="2">Q101*H101</f>
        <v>0</v>
      </c>
      <c r="S101" s="173">
        <v>0</v>
      </c>
      <c r="T101" s="174">
        <f t="shared" ref="T101:T110" si="3">S101*H101</f>
        <v>0</v>
      </c>
      <c r="U101" s="15"/>
      <c r="V101" s="15"/>
      <c r="W101" s="15"/>
      <c r="X101" s="15"/>
      <c r="Y101" s="15"/>
      <c r="Z101" s="15"/>
      <c r="AA101" s="15"/>
      <c r="AB101" s="15"/>
      <c r="AC101" s="15"/>
      <c r="AD101" s="15"/>
      <c r="AE101" s="15"/>
      <c r="AR101" s="175" t="s">
        <v>218</v>
      </c>
      <c r="AT101" s="175" t="s">
        <v>136</v>
      </c>
      <c r="AU101" s="175" t="s">
        <v>81</v>
      </c>
      <c r="AY101" s="2" t="s">
        <v>133</v>
      </c>
      <c r="BE101" s="176">
        <f t="shared" ref="BE101:BE110" si="4">IF(N101="základní",J101,0)</f>
        <v>0</v>
      </c>
      <c r="BF101" s="176">
        <f t="shared" ref="BF101:BF110" si="5">IF(N101="snížená",J101,0)</f>
        <v>0</v>
      </c>
      <c r="BG101" s="176">
        <f t="shared" ref="BG101:BG110" si="6">IF(N101="zákl. přenesená",J101,0)</f>
        <v>0</v>
      </c>
      <c r="BH101" s="176">
        <f t="shared" ref="BH101:BH110" si="7">IF(N101="sníž. přenesená",J101,0)</f>
        <v>0</v>
      </c>
      <c r="BI101" s="176">
        <f t="shared" ref="BI101:BI110" si="8">IF(N101="nulová",J101,0)</f>
        <v>0</v>
      </c>
      <c r="BJ101" s="2" t="s">
        <v>79</v>
      </c>
      <c r="BK101" s="176">
        <f t="shared" ref="BK101:BK110" si="9">ROUND(I101*H101,2)</f>
        <v>0</v>
      </c>
      <c r="BL101" s="2" t="s">
        <v>218</v>
      </c>
      <c r="BM101" s="175" t="s">
        <v>761</v>
      </c>
    </row>
    <row r="102" spans="1:65" s="21" customFormat="1" ht="21.75" customHeight="1" x14ac:dyDescent="0.2">
      <c r="A102" s="15"/>
      <c r="B102" s="16"/>
      <c r="C102" s="165" t="s">
        <v>134</v>
      </c>
      <c r="D102" s="165" t="s">
        <v>136</v>
      </c>
      <c r="E102" s="166" t="s">
        <v>762</v>
      </c>
      <c r="F102" s="167" t="s">
        <v>763</v>
      </c>
      <c r="G102" s="168" t="s">
        <v>289</v>
      </c>
      <c r="H102" s="169">
        <v>60</v>
      </c>
      <c r="I102" s="315">
        <v>0</v>
      </c>
      <c r="J102" s="170">
        <f t="shared" si="0"/>
        <v>0</v>
      </c>
      <c r="K102" s="167" t="s">
        <v>140</v>
      </c>
      <c r="L102" s="20"/>
      <c r="M102" s="171" t="s">
        <v>17</v>
      </c>
      <c r="N102" s="172" t="s">
        <v>42</v>
      </c>
      <c r="O102" s="173">
        <v>0.21199999999999999</v>
      </c>
      <c r="P102" s="173">
        <f t="shared" si="1"/>
        <v>12.719999999999999</v>
      </c>
      <c r="Q102" s="173">
        <v>0</v>
      </c>
      <c r="R102" s="173">
        <f t="shared" si="2"/>
        <v>0</v>
      </c>
      <c r="S102" s="173">
        <v>0</v>
      </c>
      <c r="T102" s="174">
        <f t="shared" si="3"/>
        <v>0</v>
      </c>
      <c r="U102" s="15"/>
      <c r="V102" s="15"/>
      <c r="W102" s="15"/>
      <c r="X102" s="15"/>
      <c r="Y102" s="15"/>
      <c r="Z102" s="15"/>
      <c r="AA102" s="15"/>
      <c r="AB102" s="15"/>
      <c r="AC102" s="15"/>
      <c r="AD102" s="15"/>
      <c r="AE102" s="15"/>
      <c r="AR102" s="175" t="s">
        <v>218</v>
      </c>
      <c r="AT102" s="175" t="s">
        <v>136</v>
      </c>
      <c r="AU102" s="175" t="s">
        <v>81</v>
      </c>
      <c r="AY102" s="2" t="s">
        <v>133</v>
      </c>
      <c r="BE102" s="176">
        <f t="shared" si="4"/>
        <v>0</v>
      </c>
      <c r="BF102" s="176">
        <f t="shared" si="5"/>
        <v>0</v>
      </c>
      <c r="BG102" s="176">
        <f t="shared" si="6"/>
        <v>0</v>
      </c>
      <c r="BH102" s="176">
        <f t="shared" si="7"/>
        <v>0</v>
      </c>
      <c r="BI102" s="176">
        <f t="shared" si="8"/>
        <v>0</v>
      </c>
      <c r="BJ102" s="2" t="s">
        <v>79</v>
      </c>
      <c r="BK102" s="176">
        <f t="shared" si="9"/>
        <v>0</v>
      </c>
      <c r="BL102" s="2" t="s">
        <v>218</v>
      </c>
      <c r="BM102" s="175" t="s">
        <v>764</v>
      </c>
    </row>
    <row r="103" spans="1:65" s="21" customFormat="1" ht="21.75" customHeight="1" x14ac:dyDescent="0.2">
      <c r="A103" s="15"/>
      <c r="B103" s="16"/>
      <c r="C103" s="165" t="s">
        <v>141</v>
      </c>
      <c r="D103" s="165" t="s">
        <v>136</v>
      </c>
      <c r="E103" s="166" t="s">
        <v>765</v>
      </c>
      <c r="F103" s="167" t="s">
        <v>766</v>
      </c>
      <c r="G103" s="168" t="s">
        <v>152</v>
      </c>
      <c r="H103" s="169">
        <v>5</v>
      </c>
      <c r="I103" s="315">
        <v>0</v>
      </c>
      <c r="J103" s="170">
        <f t="shared" si="0"/>
        <v>0</v>
      </c>
      <c r="K103" s="167" t="s">
        <v>140</v>
      </c>
      <c r="L103" s="20"/>
      <c r="M103" s="171" t="s">
        <v>17</v>
      </c>
      <c r="N103" s="172" t="s">
        <v>42</v>
      </c>
      <c r="O103" s="173">
        <v>0.2</v>
      </c>
      <c r="P103" s="173">
        <f t="shared" si="1"/>
        <v>1</v>
      </c>
      <c r="Q103" s="173">
        <v>0</v>
      </c>
      <c r="R103" s="173">
        <f t="shared" si="2"/>
        <v>0</v>
      </c>
      <c r="S103" s="173">
        <v>0</v>
      </c>
      <c r="T103" s="174">
        <f t="shared" si="3"/>
        <v>0</v>
      </c>
      <c r="U103" s="15"/>
      <c r="V103" s="15"/>
      <c r="W103" s="15"/>
      <c r="X103" s="15"/>
      <c r="Y103" s="15"/>
      <c r="Z103" s="15"/>
      <c r="AA103" s="15"/>
      <c r="AB103" s="15"/>
      <c r="AC103" s="15"/>
      <c r="AD103" s="15"/>
      <c r="AE103" s="15"/>
      <c r="AR103" s="175" t="s">
        <v>218</v>
      </c>
      <c r="AT103" s="175" t="s">
        <v>136</v>
      </c>
      <c r="AU103" s="175" t="s">
        <v>81</v>
      </c>
      <c r="AY103" s="2" t="s">
        <v>133</v>
      </c>
      <c r="BE103" s="176">
        <f t="shared" si="4"/>
        <v>0</v>
      </c>
      <c r="BF103" s="176">
        <f t="shared" si="5"/>
        <v>0</v>
      </c>
      <c r="BG103" s="176">
        <f t="shared" si="6"/>
        <v>0</v>
      </c>
      <c r="BH103" s="176">
        <f t="shared" si="7"/>
        <v>0</v>
      </c>
      <c r="BI103" s="176">
        <f t="shared" si="8"/>
        <v>0</v>
      </c>
      <c r="BJ103" s="2" t="s">
        <v>79</v>
      </c>
      <c r="BK103" s="176">
        <f t="shared" si="9"/>
        <v>0</v>
      </c>
      <c r="BL103" s="2" t="s">
        <v>218</v>
      </c>
      <c r="BM103" s="175" t="s">
        <v>767</v>
      </c>
    </row>
    <row r="104" spans="1:65" s="21" customFormat="1" ht="21.75" customHeight="1" x14ac:dyDescent="0.2">
      <c r="A104" s="15"/>
      <c r="B104" s="16"/>
      <c r="C104" s="165" t="s">
        <v>159</v>
      </c>
      <c r="D104" s="165" t="s">
        <v>136</v>
      </c>
      <c r="E104" s="166" t="s">
        <v>768</v>
      </c>
      <c r="F104" s="167" t="s">
        <v>769</v>
      </c>
      <c r="G104" s="168" t="s">
        <v>152</v>
      </c>
      <c r="H104" s="169">
        <v>20</v>
      </c>
      <c r="I104" s="315">
        <v>0</v>
      </c>
      <c r="J104" s="170">
        <f t="shared" si="0"/>
        <v>0</v>
      </c>
      <c r="K104" s="167" t="s">
        <v>140</v>
      </c>
      <c r="L104" s="20"/>
      <c r="M104" s="171" t="s">
        <v>17</v>
      </c>
      <c r="N104" s="172" t="s">
        <v>42</v>
      </c>
      <c r="O104" s="173">
        <v>0.40100000000000002</v>
      </c>
      <c r="P104" s="173">
        <f t="shared" si="1"/>
        <v>8.02</v>
      </c>
      <c r="Q104" s="173">
        <v>0</v>
      </c>
      <c r="R104" s="173">
        <f t="shared" si="2"/>
        <v>0</v>
      </c>
      <c r="S104" s="173">
        <v>0</v>
      </c>
      <c r="T104" s="174">
        <f t="shared" si="3"/>
        <v>0</v>
      </c>
      <c r="U104" s="15"/>
      <c r="V104" s="15"/>
      <c r="W104" s="15"/>
      <c r="X104" s="15"/>
      <c r="Y104" s="15"/>
      <c r="Z104" s="15"/>
      <c r="AA104" s="15"/>
      <c r="AB104" s="15"/>
      <c r="AC104" s="15"/>
      <c r="AD104" s="15"/>
      <c r="AE104" s="15"/>
      <c r="AR104" s="175" t="s">
        <v>218</v>
      </c>
      <c r="AT104" s="175" t="s">
        <v>136</v>
      </c>
      <c r="AU104" s="175" t="s">
        <v>81</v>
      </c>
      <c r="AY104" s="2" t="s">
        <v>133</v>
      </c>
      <c r="BE104" s="176">
        <f t="shared" si="4"/>
        <v>0</v>
      </c>
      <c r="BF104" s="176">
        <f t="shared" si="5"/>
        <v>0</v>
      </c>
      <c r="BG104" s="176">
        <f t="shared" si="6"/>
        <v>0</v>
      </c>
      <c r="BH104" s="176">
        <f t="shared" si="7"/>
        <v>0</v>
      </c>
      <c r="BI104" s="176">
        <f t="shared" si="8"/>
        <v>0</v>
      </c>
      <c r="BJ104" s="2" t="s">
        <v>79</v>
      </c>
      <c r="BK104" s="176">
        <f t="shared" si="9"/>
        <v>0</v>
      </c>
      <c r="BL104" s="2" t="s">
        <v>218</v>
      </c>
      <c r="BM104" s="175" t="s">
        <v>770</v>
      </c>
    </row>
    <row r="105" spans="1:65" s="21" customFormat="1" ht="21.75" customHeight="1" x14ac:dyDescent="0.2">
      <c r="A105" s="15"/>
      <c r="B105" s="16"/>
      <c r="C105" s="165" t="s">
        <v>145</v>
      </c>
      <c r="D105" s="165" t="s">
        <v>136</v>
      </c>
      <c r="E105" s="166" t="s">
        <v>771</v>
      </c>
      <c r="F105" s="167" t="s">
        <v>772</v>
      </c>
      <c r="G105" s="168" t="s">
        <v>289</v>
      </c>
      <c r="H105" s="169">
        <v>195</v>
      </c>
      <c r="I105" s="315">
        <v>0</v>
      </c>
      <c r="J105" s="170">
        <f t="shared" si="0"/>
        <v>0</v>
      </c>
      <c r="K105" s="167" t="s">
        <v>140</v>
      </c>
      <c r="L105" s="20"/>
      <c r="M105" s="171" t="s">
        <v>17</v>
      </c>
      <c r="N105" s="172" t="s">
        <v>42</v>
      </c>
      <c r="O105" s="173">
        <v>0.11</v>
      </c>
      <c r="P105" s="173">
        <f t="shared" si="1"/>
        <v>21.45</v>
      </c>
      <c r="Q105" s="173">
        <v>0</v>
      </c>
      <c r="R105" s="173">
        <f t="shared" si="2"/>
        <v>0</v>
      </c>
      <c r="S105" s="173">
        <v>0</v>
      </c>
      <c r="T105" s="174">
        <f t="shared" si="3"/>
        <v>0</v>
      </c>
      <c r="U105" s="15"/>
      <c r="V105" s="15"/>
      <c r="W105" s="15"/>
      <c r="X105" s="15"/>
      <c r="Y105" s="15"/>
      <c r="Z105" s="15"/>
      <c r="AA105" s="15"/>
      <c r="AB105" s="15"/>
      <c r="AC105" s="15"/>
      <c r="AD105" s="15"/>
      <c r="AE105" s="15"/>
      <c r="AR105" s="175" t="s">
        <v>461</v>
      </c>
      <c r="AT105" s="175" t="s">
        <v>136</v>
      </c>
      <c r="AU105" s="175" t="s">
        <v>81</v>
      </c>
      <c r="AY105" s="2" t="s">
        <v>133</v>
      </c>
      <c r="BE105" s="176">
        <f t="shared" si="4"/>
        <v>0</v>
      </c>
      <c r="BF105" s="176">
        <f t="shared" si="5"/>
        <v>0</v>
      </c>
      <c r="BG105" s="176">
        <f t="shared" si="6"/>
        <v>0</v>
      </c>
      <c r="BH105" s="176">
        <f t="shared" si="7"/>
        <v>0</v>
      </c>
      <c r="BI105" s="176">
        <f t="shared" si="8"/>
        <v>0</v>
      </c>
      <c r="BJ105" s="2" t="s">
        <v>79</v>
      </c>
      <c r="BK105" s="176">
        <f t="shared" si="9"/>
        <v>0</v>
      </c>
      <c r="BL105" s="2" t="s">
        <v>461</v>
      </c>
      <c r="BM105" s="175" t="s">
        <v>773</v>
      </c>
    </row>
    <row r="106" spans="1:65" s="21" customFormat="1" ht="16.5" customHeight="1" x14ac:dyDescent="0.2">
      <c r="A106" s="15"/>
      <c r="B106" s="16"/>
      <c r="C106" s="165" t="s">
        <v>167</v>
      </c>
      <c r="D106" s="165" t="s">
        <v>136</v>
      </c>
      <c r="E106" s="166" t="s">
        <v>774</v>
      </c>
      <c r="F106" s="167" t="s">
        <v>775</v>
      </c>
      <c r="G106" s="168" t="s">
        <v>152</v>
      </c>
      <c r="H106" s="169">
        <v>1</v>
      </c>
      <c r="I106" s="315">
        <v>0</v>
      </c>
      <c r="J106" s="170">
        <f t="shared" si="0"/>
        <v>0</v>
      </c>
      <c r="K106" s="167" t="s">
        <v>140</v>
      </c>
      <c r="L106" s="20"/>
      <c r="M106" s="171" t="s">
        <v>17</v>
      </c>
      <c r="N106" s="172" t="s">
        <v>42</v>
      </c>
      <c r="O106" s="173">
        <v>1.1599999999999999</v>
      </c>
      <c r="P106" s="173">
        <f t="shared" si="1"/>
        <v>1.1599999999999999</v>
      </c>
      <c r="Q106" s="173">
        <v>0</v>
      </c>
      <c r="R106" s="173">
        <f t="shared" si="2"/>
        <v>0</v>
      </c>
      <c r="S106" s="173">
        <v>0</v>
      </c>
      <c r="T106" s="174">
        <f t="shared" si="3"/>
        <v>0</v>
      </c>
      <c r="U106" s="15"/>
      <c r="V106" s="15"/>
      <c r="W106" s="15"/>
      <c r="X106" s="15"/>
      <c r="Y106" s="15"/>
      <c r="Z106" s="15"/>
      <c r="AA106" s="15"/>
      <c r="AB106" s="15"/>
      <c r="AC106" s="15"/>
      <c r="AD106" s="15"/>
      <c r="AE106" s="15"/>
      <c r="AR106" s="175" t="s">
        <v>461</v>
      </c>
      <c r="AT106" s="175" t="s">
        <v>136</v>
      </c>
      <c r="AU106" s="175" t="s">
        <v>81</v>
      </c>
      <c r="AY106" s="2" t="s">
        <v>133</v>
      </c>
      <c r="BE106" s="176">
        <f t="shared" si="4"/>
        <v>0</v>
      </c>
      <c r="BF106" s="176">
        <f t="shared" si="5"/>
        <v>0</v>
      </c>
      <c r="BG106" s="176">
        <f t="shared" si="6"/>
        <v>0</v>
      </c>
      <c r="BH106" s="176">
        <f t="shared" si="7"/>
        <v>0</v>
      </c>
      <c r="BI106" s="176">
        <f t="shared" si="8"/>
        <v>0</v>
      </c>
      <c r="BJ106" s="2" t="s">
        <v>79</v>
      </c>
      <c r="BK106" s="176">
        <f t="shared" si="9"/>
        <v>0</v>
      </c>
      <c r="BL106" s="2" t="s">
        <v>461</v>
      </c>
      <c r="BM106" s="175" t="s">
        <v>776</v>
      </c>
    </row>
    <row r="107" spans="1:65" s="21" customFormat="1" ht="16.5" customHeight="1" x14ac:dyDescent="0.2">
      <c r="A107" s="15"/>
      <c r="B107" s="16"/>
      <c r="C107" s="165" t="s">
        <v>172</v>
      </c>
      <c r="D107" s="165" t="s">
        <v>136</v>
      </c>
      <c r="E107" s="166" t="s">
        <v>777</v>
      </c>
      <c r="F107" s="167" t="s">
        <v>778</v>
      </c>
      <c r="G107" s="168" t="s">
        <v>152</v>
      </c>
      <c r="H107" s="169">
        <v>1</v>
      </c>
      <c r="I107" s="315">
        <v>0</v>
      </c>
      <c r="J107" s="170">
        <f t="shared" si="0"/>
        <v>0</v>
      </c>
      <c r="K107" s="167" t="s">
        <v>140</v>
      </c>
      <c r="L107" s="20"/>
      <c r="M107" s="171" t="s">
        <v>17</v>
      </c>
      <c r="N107" s="172" t="s">
        <v>42</v>
      </c>
      <c r="O107" s="173">
        <v>2.532</v>
      </c>
      <c r="P107" s="173">
        <f t="shared" si="1"/>
        <v>2.532</v>
      </c>
      <c r="Q107" s="173">
        <v>0</v>
      </c>
      <c r="R107" s="173">
        <f t="shared" si="2"/>
        <v>0</v>
      </c>
      <c r="S107" s="173">
        <v>0</v>
      </c>
      <c r="T107" s="174">
        <f t="shared" si="3"/>
        <v>0</v>
      </c>
      <c r="U107" s="15"/>
      <c r="V107" s="15"/>
      <c r="W107" s="15"/>
      <c r="X107" s="15"/>
      <c r="Y107" s="15"/>
      <c r="Z107" s="15"/>
      <c r="AA107" s="15"/>
      <c r="AB107" s="15"/>
      <c r="AC107" s="15"/>
      <c r="AD107" s="15"/>
      <c r="AE107" s="15"/>
      <c r="AR107" s="175" t="s">
        <v>461</v>
      </c>
      <c r="AT107" s="175" t="s">
        <v>136</v>
      </c>
      <c r="AU107" s="175" t="s">
        <v>81</v>
      </c>
      <c r="AY107" s="2" t="s">
        <v>133</v>
      </c>
      <c r="BE107" s="176">
        <f t="shared" si="4"/>
        <v>0</v>
      </c>
      <c r="BF107" s="176">
        <f t="shared" si="5"/>
        <v>0</v>
      </c>
      <c r="BG107" s="176">
        <f t="shared" si="6"/>
        <v>0</v>
      </c>
      <c r="BH107" s="176">
        <f t="shared" si="7"/>
        <v>0</v>
      </c>
      <c r="BI107" s="176">
        <f t="shared" si="8"/>
        <v>0</v>
      </c>
      <c r="BJ107" s="2" t="s">
        <v>79</v>
      </c>
      <c r="BK107" s="176">
        <f t="shared" si="9"/>
        <v>0</v>
      </c>
      <c r="BL107" s="2" t="s">
        <v>461</v>
      </c>
      <c r="BM107" s="175" t="s">
        <v>779</v>
      </c>
    </row>
    <row r="108" spans="1:65" s="21" customFormat="1" ht="21.75" customHeight="1" x14ac:dyDescent="0.2">
      <c r="A108" s="15"/>
      <c r="B108" s="16"/>
      <c r="C108" s="165" t="s">
        <v>176</v>
      </c>
      <c r="D108" s="165" t="s">
        <v>136</v>
      </c>
      <c r="E108" s="166" t="s">
        <v>780</v>
      </c>
      <c r="F108" s="167" t="s">
        <v>781</v>
      </c>
      <c r="G108" s="168" t="s">
        <v>152</v>
      </c>
      <c r="H108" s="169">
        <v>4</v>
      </c>
      <c r="I108" s="315">
        <v>0</v>
      </c>
      <c r="J108" s="170">
        <f t="shared" si="0"/>
        <v>0</v>
      </c>
      <c r="K108" s="167" t="s">
        <v>140</v>
      </c>
      <c r="L108" s="20"/>
      <c r="M108" s="171" t="s">
        <v>17</v>
      </c>
      <c r="N108" s="172" t="s">
        <v>42</v>
      </c>
      <c r="O108" s="173">
        <v>0.32700000000000001</v>
      </c>
      <c r="P108" s="173">
        <f t="shared" si="1"/>
        <v>1.3080000000000001</v>
      </c>
      <c r="Q108" s="173">
        <v>0</v>
      </c>
      <c r="R108" s="173">
        <f t="shared" si="2"/>
        <v>0</v>
      </c>
      <c r="S108" s="173">
        <v>0</v>
      </c>
      <c r="T108" s="174">
        <f t="shared" si="3"/>
        <v>0</v>
      </c>
      <c r="U108" s="15"/>
      <c r="V108" s="15"/>
      <c r="W108" s="15"/>
      <c r="X108" s="15"/>
      <c r="Y108" s="15"/>
      <c r="Z108" s="15"/>
      <c r="AA108" s="15"/>
      <c r="AB108" s="15"/>
      <c r="AC108" s="15"/>
      <c r="AD108" s="15"/>
      <c r="AE108" s="15"/>
      <c r="AR108" s="175" t="s">
        <v>461</v>
      </c>
      <c r="AT108" s="175" t="s">
        <v>136</v>
      </c>
      <c r="AU108" s="175" t="s">
        <v>81</v>
      </c>
      <c r="AY108" s="2" t="s">
        <v>133</v>
      </c>
      <c r="BE108" s="176">
        <f t="shared" si="4"/>
        <v>0</v>
      </c>
      <c r="BF108" s="176">
        <f t="shared" si="5"/>
        <v>0</v>
      </c>
      <c r="BG108" s="176">
        <f t="shared" si="6"/>
        <v>0</v>
      </c>
      <c r="BH108" s="176">
        <f t="shared" si="7"/>
        <v>0</v>
      </c>
      <c r="BI108" s="176">
        <f t="shared" si="8"/>
        <v>0</v>
      </c>
      <c r="BJ108" s="2" t="s">
        <v>79</v>
      </c>
      <c r="BK108" s="176">
        <f t="shared" si="9"/>
        <v>0</v>
      </c>
      <c r="BL108" s="2" t="s">
        <v>461</v>
      </c>
      <c r="BM108" s="175" t="s">
        <v>782</v>
      </c>
    </row>
    <row r="109" spans="1:65" s="21" customFormat="1" ht="16.5" customHeight="1" x14ac:dyDescent="0.2">
      <c r="A109" s="15"/>
      <c r="B109" s="16"/>
      <c r="C109" s="165" t="s">
        <v>181</v>
      </c>
      <c r="D109" s="165" t="s">
        <v>136</v>
      </c>
      <c r="E109" s="166" t="s">
        <v>783</v>
      </c>
      <c r="F109" s="167" t="s">
        <v>784</v>
      </c>
      <c r="G109" s="168" t="s">
        <v>152</v>
      </c>
      <c r="H109" s="169">
        <v>1</v>
      </c>
      <c r="I109" s="315">
        <v>0</v>
      </c>
      <c r="J109" s="170">
        <f t="shared" si="0"/>
        <v>0</v>
      </c>
      <c r="K109" s="167" t="s">
        <v>140</v>
      </c>
      <c r="L109" s="20"/>
      <c r="M109" s="171" t="s">
        <v>17</v>
      </c>
      <c r="N109" s="172" t="s">
        <v>42</v>
      </c>
      <c r="O109" s="173">
        <v>0.40100000000000002</v>
      </c>
      <c r="P109" s="173">
        <f t="shared" si="1"/>
        <v>0.40100000000000002</v>
      </c>
      <c r="Q109" s="173">
        <v>0</v>
      </c>
      <c r="R109" s="173">
        <f t="shared" si="2"/>
        <v>0</v>
      </c>
      <c r="S109" s="173">
        <v>0</v>
      </c>
      <c r="T109" s="174">
        <f t="shared" si="3"/>
        <v>0</v>
      </c>
      <c r="U109" s="15"/>
      <c r="V109" s="15"/>
      <c r="W109" s="15"/>
      <c r="X109" s="15"/>
      <c r="Y109" s="15"/>
      <c r="Z109" s="15"/>
      <c r="AA109" s="15"/>
      <c r="AB109" s="15"/>
      <c r="AC109" s="15"/>
      <c r="AD109" s="15"/>
      <c r="AE109" s="15"/>
      <c r="AR109" s="175" t="s">
        <v>461</v>
      </c>
      <c r="AT109" s="175" t="s">
        <v>136</v>
      </c>
      <c r="AU109" s="175" t="s">
        <v>81</v>
      </c>
      <c r="AY109" s="2" t="s">
        <v>133</v>
      </c>
      <c r="BE109" s="176">
        <f t="shared" si="4"/>
        <v>0</v>
      </c>
      <c r="BF109" s="176">
        <f t="shared" si="5"/>
        <v>0</v>
      </c>
      <c r="BG109" s="176">
        <f t="shared" si="6"/>
        <v>0</v>
      </c>
      <c r="BH109" s="176">
        <f t="shared" si="7"/>
        <v>0</v>
      </c>
      <c r="BI109" s="176">
        <f t="shared" si="8"/>
        <v>0</v>
      </c>
      <c r="BJ109" s="2" t="s">
        <v>79</v>
      </c>
      <c r="BK109" s="176">
        <f t="shared" si="9"/>
        <v>0</v>
      </c>
      <c r="BL109" s="2" t="s">
        <v>461</v>
      </c>
      <c r="BM109" s="175" t="s">
        <v>785</v>
      </c>
    </row>
    <row r="110" spans="1:65" s="21" customFormat="1" ht="21.75" customHeight="1" x14ac:dyDescent="0.2">
      <c r="A110" s="15"/>
      <c r="B110" s="16"/>
      <c r="C110" s="165" t="s">
        <v>190</v>
      </c>
      <c r="D110" s="165" t="s">
        <v>136</v>
      </c>
      <c r="E110" s="166" t="s">
        <v>786</v>
      </c>
      <c r="F110" s="167" t="s">
        <v>787</v>
      </c>
      <c r="G110" s="168" t="s">
        <v>152</v>
      </c>
      <c r="H110" s="169">
        <v>15</v>
      </c>
      <c r="I110" s="315">
        <v>0</v>
      </c>
      <c r="J110" s="170">
        <f t="shared" si="0"/>
        <v>0</v>
      </c>
      <c r="K110" s="167" t="s">
        <v>140</v>
      </c>
      <c r="L110" s="20"/>
      <c r="M110" s="171" t="s">
        <v>17</v>
      </c>
      <c r="N110" s="172" t="s">
        <v>42</v>
      </c>
      <c r="O110" s="173">
        <v>1.0640000000000001</v>
      </c>
      <c r="P110" s="173">
        <f t="shared" si="1"/>
        <v>15.96</v>
      </c>
      <c r="Q110" s="173">
        <v>0</v>
      </c>
      <c r="R110" s="173">
        <f t="shared" si="2"/>
        <v>0</v>
      </c>
      <c r="S110" s="173">
        <v>0</v>
      </c>
      <c r="T110" s="174">
        <f t="shared" si="3"/>
        <v>0</v>
      </c>
      <c r="U110" s="15"/>
      <c r="V110" s="15"/>
      <c r="W110" s="15"/>
      <c r="X110" s="15"/>
      <c r="Y110" s="15"/>
      <c r="Z110" s="15"/>
      <c r="AA110" s="15"/>
      <c r="AB110" s="15"/>
      <c r="AC110" s="15"/>
      <c r="AD110" s="15"/>
      <c r="AE110" s="15"/>
      <c r="AR110" s="175" t="s">
        <v>461</v>
      </c>
      <c r="AT110" s="175" t="s">
        <v>136</v>
      </c>
      <c r="AU110" s="175" t="s">
        <v>81</v>
      </c>
      <c r="AY110" s="2" t="s">
        <v>133</v>
      </c>
      <c r="BE110" s="176">
        <f t="shared" si="4"/>
        <v>0</v>
      </c>
      <c r="BF110" s="176">
        <f t="shared" si="5"/>
        <v>0</v>
      </c>
      <c r="BG110" s="176">
        <f t="shared" si="6"/>
        <v>0</v>
      </c>
      <c r="BH110" s="176">
        <f t="shared" si="7"/>
        <v>0</v>
      </c>
      <c r="BI110" s="176">
        <f t="shared" si="8"/>
        <v>0</v>
      </c>
      <c r="BJ110" s="2" t="s">
        <v>79</v>
      </c>
      <c r="BK110" s="176">
        <f t="shared" si="9"/>
        <v>0</v>
      </c>
      <c r="BL110" s="2" t="s">
        <v>461</v>
      </c>
      <c r="BM110" s="175" t="s">
        <v>788</v>
      </c>
    </row>
    <row r="111" spans="1:65" s="149" customFormat="1" ht="25.95" customHeight="1" x14ac:dyDescent="0.25">
      <c r="B111" s="150"/>
      <c r="C111" s="151"/>
      <c r="D111" s="152" t="s">
        <v>70</v>
      </c>
      <c r="E111" s="153" t="s">
        <v>293</v>
      </c>
      <c r="F111" s="153" t="s">
        <v>789</v>
      </c>
      <c r="G111" s="151"/>
      <c r="H111" s="151"/>
      <c r="I111" s="151"/>
      <c r="J111" s="154">
        <f>BK111</f>
        <v>0</v>
      </c>
      <c r="K111" s="151"/>
      <c r="L111" s="155"/>
      <c r="M111" s="156"/>
      <c r="N111" s="157"/>
      <c r="O111" s="157"/>
      <c r="P111" s="158">
        <f>P112+P126</f>
        <v>87.585999999999984</v>
      </c>
      <c r="Q111" s="157"/>
      <c r="R111" s="158">
        <f>R112+R126</f>
        <v>0</v>
      </c>
      <c r="S111" s="157"/>
      <c r="T111" s="159">
        <f>T112+T126</f>
        <v>0</v>
      </c>
      <c r="AR111" s="160" t="s">
        <v>134</v>
      </c>
      <c r="AT111" s="161" t="s">
        <v>70</v>
      </c>
      <c r="AU111" s="161" t="s">
        <v>71</v>
      </c>
      <c r="AY111" s="160" t="s">
        <v>133</v>
      </c>
      <c r="BK111" s="162">
        <f>BK112+BK126</f>
        <v>0</v>
      </c>
    </row>
    <row r="112" spans="1:65" s="149" customFormat="1" ht="22.95" customHeight="1" x14ac:dyDescent="0.25">
      <c r="B112" s="150"/>
      <c r="C112" s="151"/>
      <c r="D112" s="152" t="s">
        <v>70</v>
      </c>
      <c r="E112" s="163" t="s">
        <v>790</v>
      </c>
      <c r="F112" s="163" t="s">
        <v>791</v>
      </c>
      <c r="G112" s="151"/>
      <c r="H112" s="151"/>
      <c r="I112" s="151"/>
      <c r="J112" s="164">
        <f>BK112</f>
        <v>0</v>
      </c>
      <c r="K112" s="151"/>
      <c r="L112" s="155"/>
      <c r="M112" s="156"/>
      <c r="N112" s="157"/>
      <c r="O112" s="157"/>
      <c r="P112" s="158">
        <f>SUM(P120:P125)</f>
        <v>56.605999999999995</v>
      </c>
      <c r="Q112" s="157"/>
      <c r="R112" s="158">
        <f>SUM(R120:R125)</f>
        <v>0</v>
      </c>
      <c r="S112" s="157"/>
      <c r="T112" s="159">
        <f>SUM(T120:T125)</f>
        <v>0</v>
      </c>
      <c r="AR112" s="160" t="s">
        <v>134</v>
      </c>
      <c r="AT112" s="161" t="s">
        <v>70</v>
      </c>
      <c r="AU112" s="161" t="s">
        <v>79</v>
      </c>
      <c r="AY112" s="160" t="s">
        <v>133</v>
      </c>
      <c r="BK112" s="162">
        <f>SUM(BK120:BK125)</f>
        <v>0</v>
      </c>
    </row>
    <row r="113" spans="1:65" s="21" customFormat="1" ht="16.5" customHeight="1" x14ac:dyDescent="0.2">
      <c r="A113" s="15"/>
      <c r="B113" s="16"/>
      <c r="C113" s="310" t="s">
        <v>176</v>
      </c>
      <c r="D113" s="310" t="s">
        <v>136</v>
      </c>
      <c r="E113" s="311" t="s">
        <v>980</v>
      </c>
      <c r="F113" s="312" t="s">
        <v>981</v>
      </c>
      <c r="G113" s="313" t="s">
        <v>152</v>
      </c>
      <c r="H113" s="314">
        <v>1</v>
      </c>
      <c r="I113" s="315">
        <v>0</v>
      </c>
      <c r="J113" s="315">
        <f t="shared" ref="J113:J119" si="10">ROUND(I113*H113,2)</f>
        <v>0</v>
      </c>
      <c r="K113" s="312" t="s">
        <v>140</v>
      </c>
      <c r="L113" s="20"/>
      <c r="M113" s="171" t="s">
        <v>17</v>
      </c>
      <c r="N113" s="172" t="s">
        <v>42</v>
      </c>
      <c r="O113" s="173">
        <v>2.8849999999999998</v>
      </c>
      <c r="P113" s="173">
        <f t="shared" ref="P113:P119" si="11">O113*H113</f>
        <v>2.8849999999999998</v>
      </c>
      <c r="Q113" s="173">
        <v>0</v>
      </c>
      <c r="R113" s="173">
        <f t="shared" ref="R113:R119" si="12">Q113*H113</f>
        <v>0</v>
      </c>
      <c r="S113" s="173">
        <v>0</v>
      </c>
      <c r="T113" s="174">
        <f t="shared" ref="T113:T119" si="13">S113*H113</f>
        <v>0</v>
      </c>
      <c r="U113" s="15"/>
      <c r="V113" s="15"/>
      <c r="W113" s="15"/>
      <c r="X113" s="15"/>
      <c r="Y113" s="15"/>
      <c r="Z113" s="15"/>
      <c r="AA113" s="15"/>
      <c r="AB113" s="15"/>
      <c r="AC113" s="15"/>
      <c r="AD113" s="15"/>
      <c r="AE113" s="15"/>
      <c r="AR113" s="175" t="s">
        <v>218</v>
      </c>
      <c r="AT113" s="175" t="s">
        <v>136</v>
      </c>
      <c r="AU113" s="175" t="s">
        <v>81</v>
      </c>
      <c r="AY113" s="2" t="s">
        <v>133</v>
      </c>
      <c r="BE113" s="176">
        <f t="shared" ref="BE113:BE119" si="14">IF(N113="základní",J113,0)</f>
        <v>0</v>
      </c>
      <c r="BF113" s="176">
        <f t="shared" ref="BF113:BF119" si="15">IF(N113="snížená",J113,0)</f>
        <v>0</v>
      </c>
      <c r="BG113" s="176">
        <f t="shared" ref="BG113:BG119" si="16">IF(N113="zákl. přenesená",J113,0)</f>
        <v>0</v>
      </c>
      <c r="BH113" s="176">
        <f t="shared" ref="BH113:BH119" si="17">IF(N113="sníž. přenesená",J113,0)</f>
        <v>0</v>
      </c>
      <c r="BI113" s="176">
        <f t="shared" ref="BI113:BI119" si="18">IF(N113="nulová",J113,0)</f>
        <v>0</v>
      </c>
      <c r="BJ113" s="2" t="s">
        <v>79</v>
      </c>
      <c r="BK113" s="176">
        <f t="shared" ref="BK113:BK119" si="19">ROUND(I113*H113,2)</f>
        <v>0</v>
      </c>
      <c r="BL113" s="2" t="s">
        <v>218</v>
      </c>
      <c r="BM113" s="175" t="s">
        <v>982</v>
      </c>
    </row>
    <row r="114" spans="1:65" s="21" customFormat="1" ht="21.75" customHeight="1" x14ac:dyDescent="0.2">
      <c r="A114" s="15"/>
      <c r="B114" s="16"/>
      <c r="C114" s="310" t="s">
        <v>351</v>
      </c>
      <c r="D114" s="310" t="s">
        <v>136</v>
      </c>
      <c r="E114" s="311" t="s">
        <v>771</v>
      </c>
      <c r="F114" s="312" t="s">
        <v>772</v>
      </c>
      <c r="G114" s="313" t="s">
        <v>289</v>
      </c>
      <c r="H114" s="314">
        <v>50</v>
      </c>
      <c r="I114" s="315">
        <v>0</v>
      </c>
      <c r="J114" s="315">
        <f t="shared" si="10"/>
        <v>0</v>
      </c>
      <c r="K114" s="312" t="s">
        <v>140</v>
      </c>
      <c r="L114" s="20"/>
      <c r="M114" s="171" t="s">
        <v>17</v>
      </c>
      <c r="N114" s="172" t="s">
        <v>42</v>
      </c>
      <c r="O114" s="173">
        <v>0.11</v>
      </c>
      <c r="P114" s="173">
        <f t="shared" si="11"/>
        <v>5.5</v>
      </c>
      <c r="Q114" s="173">
        <v>0</v>
      </c>
      <c r="R114" s="173">
        <f t="shared" si="12"/>
        <v>0</v>
      </c>
      <c r="S114" s="173">
        <v>0</v>
      </c>
      <c r="T114" s="174">
        <f t="shared" si="13"/>
        <v>0</v>
      </c>
      <c r="U114" s="15"/>
      <c r="V114" s="15"/>
      <c r="W114" s="15"/>
      <c r="X114" s="15"/>
      <c r="Y114" s="15"/>
      <c r="Z114" s="15"/>
      <c r="AA114" s="15"/>
      <c r="AB114" s="15"/>
      <c r="AC114" s="15"/>
      <c r="AD114" s="15"/>
      <c r="AE114" s="15"/>
      <c r="AR114" s="175" t="s">
        <v>141</v>
      </c>
      <c r="AT114" s="175" t="s">
        <v>136</v>
      </c>
      <c r="AU114" s="175" t="s">
        <v>81</v>
      </c>
      <c r="AY114" s="2" t="s">
        <v>133</v>
      </c>
      <c r="BE114" s="176">
        <f t="shared" si="14"/>
        <v>0</v>
      </c>
      <c r="BF114" s="176">
        <f t="shared" si="15"/>
        <v>0</v>
      </c>
      <c r="BG114" s="176">
        <f t="shared" si="16"/>
        <v>0</v>
      </c>
      <c r="BH114" s="176">
        <f t="shared" si="17"/>
        <v>0</v>
      </c>
      <c r="BI114" s="176">
        <f t="shared" si="18"/>
        <v>0</v>
      </c>
      <c r="BJ114" s="2" t="s">
        <v>79</v>
      </c>
      <c r="BK114" s="176">
        <f t="shared" si="19"/>
        <v>0</v>
      </c>
      <c r="BL114" s="2" t="s">
        <v>141</v>
      </c>
      <c r="BM114" s="175" t="s">
        <v>1041</v>
      </c>
    </row>
    <row r="115" spans="1:65" s="21" customFormat="1" ht="21.75" customHeight="1" x14ac:dyDescent="0.2">
      <c r="A115" s="15"/>
      <c r="B115" s="16"/>
      <c r="C115" s="310" t="s">
        <v>254</v>
      </c>
      <c r="D115" s="310" t="s">
        <v>136</v>
      </c>
      <c r="E115" s="311" t="s">
        <v>1022</v>
      </c>
      <c r="F115" s="312" t="s">
        <v>1023</v>
      </c>
      <c r="G115" s="313" t="s">
        <v>152</v>
      </c>
      <c r="H115" s="314">
        <v>1</v>
      </c>
      <c r="I115" s="315">
        <v>0</v>
      </c>
      <c r="J115" s="315">
        <f t="shared" si="10"/>
        <v>0</v>
      </c>
      <c r="K115" s="312" t="s">
        <v>140</v>
      </c>
      <c r="L115" s="20"/>
      <c r="M115" s="171" t="s">
        <v>17</v>
      </c>
      <c r="N115" s="172" t="s">
        <v>42</v>
      </c>
      <c r="O115" s="173">
        <v>12.398</v>
      </c>
      <c r="P115" s="173">
        <f t="shared" si="11"/>
        <v>12.398</v>
      </c>
      <c r="Q115" s="173">
        <v>0</v>
      </c>
      <c r="R115" s="173">
        <f t="shared" si="12"/>
        <v>0</v>
      </c>
      <c r="S115" s="173">
        <v>0</v>
      </c>
      <c r="T115" s="174">
        <f t="shared" si="13"/>
        <v>0</v>
      </c>
      <c r="U115" s="15"/>
      <c r="V115" s="15"/>
      <c r="W115" s="15"/>
      <c r="X115" s="15"/>
      <c r="Y115" s="15"/>
      <c r="Z115" s="15"/>
      <c r="AA115" s="15"/>
      <c r="AB115" s="15"/>
      <c r="AC115" s="15"/>
      <c r="AD115" s="15"/>
      <c r="AE115" s="15"/>
      <c r="AR115" s="175" t="s">
        <v>218</v>
      </c>
      <c r="AT115" s="175" t="s">
        <v>136</v>
      </c>
      <c r="AU115" s="175" t="s">
        <v>81</v>
      </c>
      <c r="AY115" s="2" t="s">
        <v>133</v>
      </c>
      <c r="BE115" s="176">
        <f t="shared" si="14"/>
        <v>0</v>
      </c>
      <c r="BF115" s="176">
        <f t="shared" si="15"/>
        <v>0</v>
      </c>
      <c r="BG115" s="176">
        <f t="shared" si="16"/>
        <v>0</v>
      </c>
      <c r="BH115" s="176">
        <f t="shared" si="17"/>
        <v>0</v>
      </c>
      <c r="BI115" s="176">
        <f t="shared" si="18"/>
        <v>0</v>
      </c>
      <c r="BJ115" s="2" t="s">
        <v>79</v>
      </c>
      <c r="BK115" s="176">
        <f t="shared" si="19"/>
        <v>0</v>
      </c>
      <c r="BL115" s="2" t="s">
        <v>218</v>
      </c>
      <c r="BM115" s="175" t="s">
        <v>1024</v>
      </c>
    </row>
    <row r="116" spans="1:65" s="21" customFormat="1" ht="21.75" customHeight="1" x14ac:dyDescent="0.2">
      <c r="A116" s="15"/>
      <c r="B116" s="16"/>
      <c r="C116" s="310" t="s">
        <v>8</v>
      </c>
      <c r="D116" s="310" t="s">
        <v>136</v>
      </c>
      <c r="E116" s="311" t="s">
        <v>998</v>
      </c>
      <c r="F116" s="312" t="s">
        <v>999</v>
      </c>
      <c r="G116" s="313" t="s">
        <v>289</v>
      </c>
      <c r="H116" s="314">
        <v>150</v>
      </c>
      <c r="I116" s="315">
        <v>0</v>
      </c>
      <c r="J116" s="315">
        <f t="shared" si="10"/>
        <v>0</v>
      </c>
      <c r="K116" s="312" t="s">
        <v>140</v>
      </c>
      <c r="L116" s="20"/>
      <c r="M116" s="171" t="s">
        <v>17</v>
      </c>
      <c r="N116" s="172" t="s">
        <v>42</v>
      </c>
      <c r="O116" s="173">
        <v>8.5999999999999993E-2</v>
      </c>
      <c r="P116" s="173">
        <f t="shared" si="11"/>
        <v>12.899999999999999</v>
      </c>
      <c r="Q116" s="173">
        <v>0</v>
      </c>
      <c r="R116" s="173">
        <f t="shared" si="12"/>
        <v>0</v>
      </c>
      <c r="S116" s="173">
        <v>0</v>
      </c>
      <c r="T116" s="174">
        <f t="shared" si="13"/>
        <v>0</v>
      </c>
      <c r="U116" s="15"/>
      <c r="V116" s="15"/>
      <c r="W116" s="15"/>
      <c r="X116" s="15"/>
      <c r="Y116" s="15"/>
      <c r="Z116" s="15"/>
      <c r="AA116" s="15"/>
      <c r="AB116" s="15"/>
      <c r="AC116" s="15"/>
      <c r="AD116" s="15"/>
      <c r="AE116" s="15"/>
      <c r="AR116" s="175" t="s">
        <v>218</v>
      </c>
      <c r="AT116" s="175" t="s">
        <v>136</v>
      </c>
      <c r="AU116" s="175" t="s">
        <v>81</v>
      </c>
      <c r="AY116" s="2" t="s">
        <v>133</v>
      </c>
      <c r="BE116" s="176">
        <f t="shared" si="14"/>
        <v>0</v>
      </c>
      <c r="BF116" s="176">
        <f t="shared" si="15"/>
        <v>0</v>
      </c>
      <c r="BG116" s="176">
        <f t="shared" si="16"/>
        <v>0</v>
      </c>
      <c r="BH116" s="176">
        <f t="shared" si="17"/>
        <v>0</v>
      </c>
      <c r="BI116" s="176">
        <f t="shared" si="18"/>
        <v>0</v>
      </c>
      <c r="BJ116" s="2" t="s">
        <v>79</v>
      </c>
      <c r="BK116" s="176">
        <f t="shared" si="19"/>
        <v>0</v>
      </c>
      <c r="BL116" s="2" t="s">
        <v>218</v>
      </c>
      <c r="BM116" s="175" t="s">
        <v>1000</v>
      </c>
    </row>
    <row r="117" spans="1:65" s="21" customFormat="1" ht="21.75" customHeight="1" x14ac:dyDescent="0.2">
      <c r="A117" s="15"/>
      <c r="B117" s="16"/>
      <c r="C117" s="310" t="s">
        <v>223</v>
      </c>
      <c r="D117" s="310" t="s">
        <v>136</v>
      </c>
      <c r="E117" s="311" t="s">
        <v>1004</v>
      </c>
      <c r="F117" s="312" t="s">
        <v>1005</v>
      </c>
      <c r="G117" s="313" t="s">
        <v>289</v>
      </c>
      <c r="H117" s="314">
        <v>13</v>
      </c>
      <c r="I117" s="315">
        <v>0</v>
      </c>
      <c r="J117" s="315">
        <f t="shared" si="10"/>
        <v>0</v>
      </c>
      <c r="K117" s="312" t="s">
        <v>140</v>
      </c>
      <c r="L117" s="20"/>
      <c r="M117" s="171" t="s">
        <v>17</v>
      </c>
      <c r="N117" s="172" t="s">
        <v>42</v>
      </c>
      <c r="O117" s="173">
        <v>0.09</v>
      </c>
      <c r="P117" s="173">
        <f t="shared" si="11"/>
        <v>1.17</v>
      </c>
      <c r="Q117" s="173">
        <v>0</v>
      </c>
      <c r="R117" s="173">
        <f t="shared" si="12"/>
        <v>0</v>
      </c>
      <c r="S117" s="173">
        <v>0</v>
      </c>
      <c r="T117" s="174">
        <f t="shared" si="13"/>
        <v>0</v>
      </c>
      <c r="U117" s="15"/>
      <c r="V117" s="15"/>
      <c r="W117" s="15"/>
      <c r="X117" s="15"/>
      <c r="Y117" s="15"/>
      <c r="Z117" s="15"/>
      <c r="AA117" s="15"/>
      <c r="AB117" s="15"/>
      <c r="AC117" s="15"/>
      <c r="AD117" s="15"/>
      <c r="AE117" s="15"/>
      <c r="AR117" s="175" t="s">
        <v>218</v>
      </c>
      <c r="AT117" s="175" t="s">
        <v>136</v>
      </c>
      <c r="AU117" s="175" t="s">
        <v>81</v>
      </c>
      <c r="AY117" s="2" t="s">
        <v>133</v>
      </c>
      <c r="BE117" s="176">
        <f t="shared" si="14"/>
        <v>0</v>
      </c>
      <c r="BF117" s="176">
        <f t="shared" si="15"/>
        <v>0</v>
      </c>
      <c r="BG117" s="176">
        <f t="shared" si="16"/>
        <v>0</v>
      </c>
      <c r="BH117" s="176">
        <f t="shared" si="17"/>
        <v>0</v>
      </c>
      <c r="BI117" s="176">
        <f t="shared" si="18"/>
        <v>0</v>
      </c>
      <c r="BJ117" s="2" t="s">
        <v>79</v>
      </c>
      <c r="BK117" s="176">
        <f t="shared" si="19"/>
        <v>0</v>
      </c>
      <c r="BL117" s="2" t="s">
        <v>218</v>
      </c>
      <c r="BM117" s="175" t="s">
        <v>1006</v>
      </c>
    </row>
    <row r="118" spans="1:65" s="21" customFormat="1" ht="21.75" customHeight="1" x14ac:dyDescent="0.2">
      <c r="A118" s="15"/>
      <c r="B118" s="16"/>
      <c r="C118" s="310" t="s">
        <v>238</v>
      </c>
      <c r="D118" s="310" t="s">
        <v>136</v>
      </c>
      <c r="E118" s="311" t="s">
        <v>1013</v>
      </c>
      <c r="F118" s="312" t="s">
        <v>1014</v>
      </c>
      <c r="G118" s="313" t="s">
        <v>289</v>
      </c>
      <c r="H118" s="314">
        <v>50</v>
      </c>
      <c r="I118" s="315">
        <v>0</v>
      </c>
      <c r="J118" s="315">
        <f t="shared" si="10"/>
        <v>0</v>
      </c>
      <c r="K118" s="312" t="s">
        <v>140</v>
      </c>
      <c r="L118" s="20"/>
      <c r="M118" s="171" t="s">
        <v>17</v>
      </c>
      <c r="N118" s="172" t="s">
        <v>42</v>
      </c>
      <c r="O118" s="173">
        <v>9.4E-2</v>
      </c>
      <c r="P118" s="173">
        <f t="shared" si="11"/>
        <v>4.7</v>
      </c>
      <c r="Q118" s="173">
        <v>0</v>
      </c>
      <c r="R118" s="173">
        <f t="shared" si="12"/>
        <v>0</v>
      </c>
      <c r="S118" s="173">
        <v>0</v>
      </c>
      <c r="T118" s="174">
        <f t="shared" si="13"/>
        <v>0</v>
      </c>
      <c r="U118" s="15"/>
      <c r="V118" s="15"/>
      <c r="W118" s="15"/>
      <c r="X118" s="15"/>
      <c r="Y118" s="15"/>
      <c r="Z118" s="15"/>
      <c r="AA118" s="15"/>
      <c r="AB118" s="15"/>
      <c r="AC118" s="15"/>
      <c r="AD118" s="15"/>
      <c r="AE118" s="15"/>
      <c r="AR118" s="175" t="s">
        <v>218</v>
      </c>
      <c r="AT118" s="175" t="s">
        <v>136</v>
      </c>
      <c r="AU118" s="175" t="s">
        <v>81</v>
      </c>
      <c r="AY118" s="2" t="s">
        <v>133</v>
      </c>
      <c r="BE118" s="176">
        <f t="shared" si="14"/>
        <v>0</v>
      </c>
      <c r="BF118" s="176">
        <f t="shared" si="15"/>
        <v>0</v>
      </c>
      <c r="BG118" s="176">
        <f t="shared" si="16"/>
        <v>0</v>
      </c>
      <c r="BH118" s="176">
        <f t="shared" si="17"/>
        <v>0</v>
      </c>
      <c r="BI118" s="176">
        <f t="shared" si="18"/>
        <v>0</v>
      </c>
      <c r="BJ118" s="2" t="s">
        <v>79</v>
      </c>
      <c r="BK118" s="176">
        <f t="shared" si="19"/>
        <v>0</v>
      </c>
      <c r="BL118" s="2" t="s">
        <v>218</v>
      </c>
      <c r="BM118" s="175" t="s">
        <v>1015</v>
      </c>
    </row>
    <row r="119" spans="1:65" s="21" customFormat="1" ht="21.75" customHeight="1" x14ac:dyDescent="0.2">
      <c r="A119" s="15"/>
      <c r="B119" s="16"/>
      <c r="C119" s="310" t="s">
        <v>249</v>
      </c>
      <c r="D119" s="310" t="s">
        <v>136</v>
      </c>
      <c r="E119" s="311" t="s">
        <v>1019</v>
      </c>
      <c r="F119" s="312" t="s">
        <v>1020</v>
      </c>
      <c r="G119" s="313" t="s">
        <v>289</v>
      </c>
      <c r="H119" s="314">
        <v>15</v>
      </c>
      <c r="I119" s="315">
        <v>0</v>
      </c>
      <c r="J119" s="315">
        <f t="shared" si="10"/>
        <v>0</v>
      </c>
      <c r="K119" s="312" t="s">
        <v>140</v>
      </c>
      <c r="L119" s="20"/>
      <c r="M119" s="171" t="s">
        <v>17</v>
      </c>
      <c r="N119" s="172" t="s">
        <v>42</v>
      </c>
      <c r="O119" s="173">
        <v>0.10299999999999999</v>
      </c>
      <c r="P119" s="173">
        <f t="shared" si="11"/>
        <v>1.5449999999999999</v>
      </c>
      <c r="Q119" s="173">
        <v>0</v>
      </c>
      <c r="R119" s="173">
        <f t="shared" si="12"/>
        <v>0</v>
      </c>
      <c r="S119" s="173">
        <v>0</v>
      </c>
      <c r="T119" s="174">
        <f t="shared" si="13"/>
        <v>0</v>
      </c>
      <c r="U119" s="15"/>
      <c r="V119" s="15"/>
      <c r="W119" s="15"/>
      <c r="X119" s="15"/>
      <c r="Y119" s="15"/>
      <c r="Z119" s="15"/>
      <c r="AA119" s="15"/>
      <c r="AB119" s="15"/>
      <c r="AC119" s="15"/>
      <c r="AD119" s="15"/>
      <c r="AE119" s="15"/>
      <c r="AR119" s="175" t="s">
        <v>218</v>
      </c>
      <c r="AT119" s="175" t="s">
        <v>136</v>
      </c>
      <c r="AU119" s="175" t="s">
        <v>81</v>
      </c>
      <c r="AY119" s="2" t="s">
        <v>133</v>
      </c>
      <c r="BE119" s="176">
        <f t="shared" si="14"/>
        <v>0</v>
      </c>
      <c r="BF119" s="176">
        <f t="shared" si="15"/>
        <v>0</v>
      </c>
      <c r="BG119" s="176">
        <f t="shared" si="16"/>
        <v>0</v>
      </c>
      <c r="BH119" s="176">
        <f t="shared" si="17"/>
        <v>0</v>
      </c>
      <c r="BI119" s="176">
        <f t="shared" si="18"/>
        <v>0</v>
      </c>
      <c r="BJ119" s="2" t="s">
        <v>79</v>
      </c>
      <c r="BK119" s="176">
        <f t="shared" si="19"/>
        <v>0</v>
      </c>
      <c r="BL119" s="2" t="s">
        <v>218</v>
      </c>
      <c r="BM119" s="175" t="s">
        <v>1021</v>
      </c>
    </row>
    <row r="120" spans="1:65" s="21" customFormat="1" ht="21.75" customHeight="1" x14ac:dyDescent="0.2">
      <c r="A120" s="15"/>
      <c r="B120" s="16"/>
      <c r="C120" s="165" t="s">
        <v>198</v>
      </c>
      <c r="D120" s="165" t="s">
        <v>136</v>
      </c>
      <c r="E120" s="166" t="s">
        <v>792</v>
      </c>
      <c r="F120" s="167" t="s">
        <v>793</v>
      </c>
      <c r="G120" s="168" t="s">
        <v>152</v>
      </c>
      <c r="H120" s="169">
        <v>2</v>
      </c>
      <c r="I120" s="315">
        <v>0</v>
      </c>
      <c r="J120" s="170">
        <f t="shared" ref="J120:J125" si="20">ROUND(I120*H120,2)</f>
        <v>0</v>
      </c>
      <c r="K120" s="167" t="s">
        <v>794</v>
      </c>
      <c r="L120" s="20"/>
      <c r="M120" s="171" t="s">
        <v>17</v>
      </c>
      <c r="N120" s="172" t="s">
        <v>42</v>
      </c>
      <c r="O120" s="173">
        <v>0.38200000000000001</v>
      </c>
      <c r="P120" s="173">
        <f t="shared" ref="P120:P125" si="21">O120*H120</f>
        <v>0.76400000000000001</v>
      </c>
      <c r="Q120" s="173">
        <v>0</v>
      </c>
      <c r="R120" s="173">
        <f t="shared" ref="R120:R125" si="22">Q120*H120</f>
        <v>0</v>
      </c>
      <c r="S120" s="173">
        <v>0</v>
      </c>
      <c r="T120" s="174">
        <f t="shared" ref="T120:T125" si="23">S120*H120</f>
        <v>0</v>
      </c>
      <c r="U120" s="15"/>
      <c r="V120" s="15"/>
      <c r="W120" s="15"/>
      <c r="X120" s="15"/>
      <c r="Y120" s="15"/>
      <c r="Z120" s="15"/>
      <c r="AA120" s="15"/>
      <c r="AB120" s="15"/>
      <c r="AC120" s="15"/>
      <c r="AD120" s="15"/>
      <c r="AE120" s="15"/>
      <c r="AR120" s="175" t="s">
        <v>461</v>
      </c>
      <c r="AT120" s="175" t="s">
        <v>136</v>
      </c>
      <c r="AU120" s="175" t="s">
        <v>81</v>
      </c>
      <c r="AY120" s="2" t="s">
        <v>133</v>
      </c>
      <c r="BE120" s="176">
        <f t="shared" ref="BE120:BE125" si="24">IF(N120="základní",J120,0)</f>
        <v>0</v>
      </c>
      <c r="BF120" s="176">
        <f t="shared" ref="BF120:BF125" si="25">IF(N120="snížená",J120,0)</f>
        <v>0</v>
      </c>
      <c r="BG120" s="176">
        <f t="shared" ref="BG120:BG125" si="26">IF(N120="zákl. přenesená",J120,0)</f>
        <v>0</v>
      </c>
      <c r="BH120" s="176">
        <f t="shared" ref="BH120:BH125" si="27">IF(N120="sníž. přenesená",J120,0)</f>
        <v>0</v>
      </c>
      <c r="BI120" s="176">
        <f t="shared" ref="BI120:BI125" si="28">IF(N120="nulová",J120,0)</f>
        <v>0</v>
      </c>
      <c r="BJ120" s="2" t="s">
        <v>79</v>
      </c>
      <c r="BK120" s="176">
        <f t="shared" ref="BK120:BK125" si="29">ROUND(I120*H120,2)</f>
        <v>0</v>
      </c>
      <c r="BL120" s="2" t="s">
        <v>461</v>
      </c>
      <c r="BM120" s="175" t="s">
        <v>795</v>
      </c>
    </row>
    <row r="121" spans="1:65" s="21" customFormat="1" ht="21.75" customHeight="1" x14ac:dyDescent="0.2">
      <c r="A121" s="15"/>
      <c r="B121" s="16"/>
      <c r="C121" s="165" t="s">
        <v>203</v>
      </c>
      <c r="D121" s="165" t="s">
        <v>136</v>
      </c>
      <c r="E121" s="166" t="s">
        <v>796</v>
      </c>
      <c r="F121" s="167" t="s">
        <v>797</v>
      </c>
      <c r="G121" s="168" t="s">
        <v>152</v>
      </c>
      <c r="H121" s="169">
        <v>40</v>
      </c>
      <c r="I121" s="315">
        <v>0</v>
      </c>
      <c r="J121" s="170">
        <f t="shared" si="20"/>
        <v>0</v>
      </c>
      <c r="K121" s="167" t="s">
        <v>140</v>
      </c>
      <c r="L121" s="20"/>
      <c r="M121" s="171" t="s">
        <v>17</v>
      </c>
      <c r="N121" s="172" t="s">
        <v>42</v>
      </c>
      <c r="O121" s="173">
        <v>0.34799999999999998</v>
      </c>
      <c r="P121" s="173">
        <f t="shared" si="21"/>
        <v>13.919999999999998</v>
      </c>
      <c r="Q121" s="173">
        <v>0</v>
      </c>
      <c r="R121" s="173">
        <f t="shared" si="22"/>
        <v>0</v>
      </c>
      <c r="S121" s="173">
        <v>0</v>
      </c>
      <c r="T121" s="174">
        <f t="shared" si="23"/>
        <v>0</v>
      </c>
      <c r="U121" s="15"/>
      <c r="V121" s="15"/>
      <c r="W121" s="15"/>
      <c r="X121" s="15"/>
      <c r="Y121" s="15"/>
      <c r="Z121" s="15"/>
      <c r="AA121" s="15"/>
      <c r="AB121" s="15"/>
      <c r="AC121" s="15"/>
      <c r="AD121" s="15"/>
      <c r="AE121" s="15"/>
      <c r="AR121" s="175" t="s">
        <v>461</v>
      </c>
      <c r="AT121" s="175" t="s">
        <v>136</v>
      </c>
      <c r="AU121" s="175" t="s">
        <v>81</v>
      </c>
      <c r="AY121" s="2" t="s">
        <v>133</v>
      </c>
      <c r="BE121" s="176">
        <f t="shared" si="24"/>
        <v>0</v>
      </c>
      <c r="BF121" s="176">
        <f t="shared" si="25"/>
        <v>0</v>
      </c>
      <c r="BG121" s="176">
        <f t="shared" si="26"/>
        <v>0</v>
      </c>
      <c r="BH121" s="176">
        <f t="shared" si="27"/>
        <v>0</v>
      </c>
      <c r="BI121" s="176">
        <f t="shared" si="28"/>
        <v>0</v>
      </c>
      <c r="BJ121" s="2" t="s">
        <v>79</v>
      </c>
      <c r="BK121" s="176">
        <f t="shared" si="29"/>
        <v>0</v>
      </c>
      <c r="BL121" s="2" t="s">
        <v>461</v>
      </c>
      <c r="BM121" s="175" t="s">
        <v>798</v>
      </c>
    </row>
    <row r="122" spans="1:65" s="21" customFormat="1" ht="21.75" customHeight="1" x14ac:dyDescent="0.2">
      <c r="A122" s="15"/>
      <c r="B122" s="16"/>
      <c r="C122" s="165" t="s">
        <v>208</v>
      </c>
      <c r="D122" s="165" t="s">
        <v>136</v>
      </c>
      <c r="E122" s="166" t="s">
        <v>799</v>
      </c>
      <c r="F122" s="167" t="s">
        <v>800</v>
      </c>
      <c r="G122" s="168" t="s">
        <v>152</v>
      </c>
      <c r="H122" s="169">
        <v>1</v>
      </c>
      <c r="I122" s="315">
        <v>0</v>
      </c>
      <c r="J122" s="170">
        <f t="shared" si="20"/>
        <v>0</v>
      </c>
      <c r="K122" s="167" t="s">
        <v>794</v>
      </c>
      <c r="L122" s="20"/>
      <c r="M122" s="171" t="s">
        <v>17</v>
      </c>
      <c r="N122" s="172" t="s">
        <v>42</v>
      </c>
      <c r="O122" s="173">
        <v>23.504999999999999</v>
      </c>
      <c r="P122" s="173">
        <f t="shared" si="21"/>
        <v>23.504999999999999</v>
      </c>
      <c r="Q122" s="173">
        <v>0</v>
      </c>
      <c r="R122" s="173">
        <f t="shared" si="22"/>
        <v>0</v>
      </c>
      <c r="S122" s="173">
        <v>0</v>
      </c>
      <c r="T122" s="174">
        <f t="shared" si="23"/>
        <v>0</v>
      </c>
      <c r="U122" s="15"/>
      <c r="V122" s="15"/>
      <c r="W122" s="15"/>
      <c r="X122" s="15"/>
      <c r="Y122" s="15"/>
      <c r="Z122" s="15"/>
      <c r="AA122" s="15"/>
      <c r="AB122" s="15"/>
      <c r="AC122" s="15"/>
      <c r="AD122" s="15"/>
      <c r="AE122" s="15"/>
      <c r="AR122" s="175" t="s">
        <v>461</v>
      </c>
      <c r="AT122" s="175" t="s">
        <v>136</v>
      </c>
      <c r="AU122" s="175" t="s">
        <v>81</v>
      </c>
      <c r="AY122" s="2" t="s">
        <v>133</v>
      </c>
      <c r="BE122" s="176">
        <f t="shared" si="24"/>
        <v>0</v>
      </c>
      <c r="BF122" s="176">
        <f t="shared" si="25"/>
        <v>0</v>
      </c>
      <c r="BG122" s="176">
        <f t="shared" si="26"/>
        <v>0</v>
      </c>
      <c r="BH122" s="176">
        <f t="shared" si="27"/>
        <v>0</v>
      </c>
      <c r="BI122" s="176">
        <f t="shared" si="28"/>
        <v>0</v>
      </c>
      <c r="BJ122" s="2" t="s">
        <v>79</v>
      </c>
      <c r="BK122" s="176">
        <f t="shared" si="29"/>
        <v>0</v>
      </c>
      <c r="BL122" s="2" t="s">
        <v>461</v>
      </c>
      <c r="BM122" s="175" t="s">
        <v>801</v>
      </c>
    </row>
    <row r="123" spans="1:65" s="21" customFormat="1" ht="16.5" customHeight="1" x14ac:dyDescent="0.2">
      <c r="A123" s="15"/>
      <c r="B123" s="16"/>
      <c r="C123" s="165" t="s">
        <v>8</v>
      </c>
      <c r="D123" s="165" t="s">
        <v>136</v>
      </c>
      <c r="E123" s="166" t="s">
        <v>802</v>
      </c>
      <c r="F123" s="167" t="s">
        <v>803</v>
      </c>
      <c r="G123" s="168" t="s">
        <v>323</v>
      </c>
      <c r="H123" s="169">
        <v>1</v>
      </c>
      <c r="I123" s="315">
        <v>0</v>
      </c>
      <c r="J123" s="170">
        <f t="shared" si="20"/>
        <v>0</v>
      </c>
      <c r="K123" s="167" t="s">
        <v>794</v>
      </c>
      <c r="L123" s="20"/>
      <c r="M123" s="171" t="s">
        <v>17</v>
      </c>
      <c r="N123" s="172" t="s">
        <v>42</v>
      </c>
      <c r="O123" s="173">
        <v>8.7270000000000003</v>
      </c>
      <c r="P123" s="173">
        <f t="shared" si="21"/>
        <v>8.7270000000000003</v>
      </c>
      <c r="Q123" s="173">
        <v>0</v>
      </c>
      <c r="R123" s="173">
        <f t="shared" si="22"/>
        <v>0</v>
      </c>
      <c r="S123" s="173">
        <v>0</v>
      </c>
      <c r="T123" s="174">
        <f t="shared" si="23"/>
        <v>0</v>
      </c>
      <c r="U123" s="15"/>
      <c r="V123" s="15"/>
      <c r="W123" s="15"/>
      <c r="X123" s="15"/>
      <c r="Y123" s="15"/>
      <c r="Z123" s="15"/>
      <c r="AA123" s="15"/>
      <c r="AB123" s="15"/>
      <c r="AC123" s="15"/>
      <c r="AD123" s="15"/>
      <c r="AE123" s="15"/>
      <c r="AR123" s="175" t="s">
        <v>461</v>
      </c>
      <c r="AT123" s="175" t="s">
        <v>136</v>
      </c>
      <c r="AU123" s="175" t="s">
        <v>81</v>
      </c>
      <c r="AY123" s="2" t="s">
        <v>133</v>
      </c>
      <c r="BE123" s="176">
        <f t="shared" si="24"/>
        <v>0</v>
      </c>
      <c r="BF123" s="176">
        <f t="shared" si="25"/>
        <v>0</v>
      </c>
      <c r="BG123" s="176">
        <f t="shared" si="26"/>
        <v>0</v>
      </c>
      <c r="BH123" s="176">
        <f t="shared" si="27"/>
        <v>0</v>
      </c>
      <c r="BI123" s="176">
        <f t="shared" si="28"/>
        <v>0</v>
      </c>
      <c r="BJ123" s="2" t="s">
        <v>79</v>
      </c>
      <c r="BK123" s="176">
        <f t="shared" si="29"/>
        <v>0</v>
      </c>
      <c r="BL123" s="2" t="s">
        <v>461</v>
      </c>
      <c r="BM123" s="175" t="s">
        <v>804</v>
      </c>
    </row>
    <row r="124" spans="1:65" s="21" customFormat="1" ht="33" customHeight="1" x14ac:dyDescent="0.2">
      <c r="A124" s="15"/>
      <c r="B124" s="16"/>
      <c r="C124" s="165" t="s">
        <v>218</v>
      </c>
      <c r="D124" s="165" t="s">
        <v>136</v>
      </c>
      <c r="E124" s="166" t="s">
        <v>805</v>
      </c>
      <c r="F124" s="167" t="s">
        <v>806</v>
      </c>
      <c r="G124" s="168" t="s">
        <v>289</v>
      </c>
      <c r="H124" s="169">
        <v>50</v>
      </c>
      <c r="I124" s="315">
        <v>0</v>
      </c>
      <c r="J124" s="170">
        <f t="shared" si="20"/>
        <v>0</v>
      </c>
      <c r="K124" s="167" t="s">
        <v>140</v>
      </c>
      <c r="L124" s="20"/>
      <c r="M124" s="171" t="s">
        <v>17</v>
      </c>
      <c r="N124" s="172" t="s">
        <v>42</v>
      </c>
      <c r="O124" s="173">
        <v>0.03</v>
      </c>
      <c r="P124" s="173">
        <f t="shared" si="21"/>
        <v>1.5</v>
      </c>
      <c r="Q124" s="173">
        <v>0</v>
      </c>
      <c r="R124" s="173">
        <f t="shared" si="22"/>
        <v>0</v>
      </c>
      <c r="S124" s="173">
        <v>0</v>
      </c>
      <c r="T124" s="174">
        <f t="shared" si="23"/>
        <v>0</v>
      </c>
      <c r="U124" s="15"/>
      <c r="V124" s="15"/>
      <c r="W124" s="15"/>
      <c r="X124" s="15"/>
      <c r="Y124" s="15"/>
      <c r="Z124" s="15"/>
      <c r="AA124" s="15"/>
      <c r="AB124" s="15"/>
      <c r="AC124" s="15"/>
      <c r="AD124" s="15"/>
      <c r="AE124" s="15"/>
      <c r="AR124" s="175" t="s">
        <v>461</v>
      </c>
      <c r="AT124" s="175" t="s">
        <v>136</v>
      </c>
      <c r="AU124" s="175" t="s">
        <v>81</v>
      </c>
      <c r="AY124" s="2" t="s">
        <v>133</v>
      </c>
      <c r="BE124" s="176">
        <f t="shared" si="24"/>
        <v>0</v>
      </c>
      <c r="BF124" s="176">
        <f t="shared" si="25"/>
        <v>0</v>
      </c>
      <c r="BG124" s="176">
        <f t="shared" si="26"/>
        <v>0</v>
      </c>
      <c r="BH124" s="176">
        <f t="shared" si="27"/>
        <v>0</v>
      </c>
      <c r="BI124" s="176">
        <f t="shared" si="28"/>
        <v>0</v>
      </c>
      <c r="BJ124" s="2" t="s">
        <v>79</v>
      </c>
      <c r="BK124" s="176">
        <f t="shared" si="29"/>
        <v>0</v>
      </c>
      <c r="BL124" s="2" t="s">
        <v>461</v>
      </c>
      <c r="BM124" s="175" t="s">
        <v>807</v>
      </c>
    </row>
    <row r="125" spans="1:65" s="21" customFormat="1" ht="21.75" customHeight="1" x14ac:dyDescent="0.2">
      <c r="A125" s="15"/>
      <c r="B125" s="16"/>
      <c r="C125" s="165" t="s">
        <v>223</v>
      </c>
      <c r="D125" s="165" t="s">
        <v>136</v>
      </c>
      <c r="E125" s="166" t="s">
        <v>808</v>
      </c>
      <c r="F125" s="167" t="s">
        <v>809</v>
      </c>
      <c r="G125" s="168" t="s">
        <v>289</v>
      </c>
      <c r="H125" s="169">
        <v>65</v>
      </c>
      <c r="I125" s="315">
        <v>0</v>
      </c>
      <c r="J125" s="170">
        <f t="shared" si="20"/>
        <v>0</v>
      </c>
      <c r="K125" s="167" t="s">
        <v>140</v>
      </c>
      <c r="L125" s="20"/>
      <c r="M125" s="171" t="s">
        <v>17</v>
      </c>
      <c r="N125" s="172" t="s">
        <v>42</v>
      </c>
      <c r="O125" s="173">
        <v>0.126</v>
      </c>
      <c r="P125" s="173">
        <f t="shared" si="21"/>
        <v>8.19</v>
      </c>
      <c r="Q125" s="173">
        <v>0</v>
      </c>
      <c r="R125" s="173">
        <f t="shared" si="22"/>
        <v>0</v>
      </c>
      <c r="S125" s="173">
        <v>0</v>
      </c>
      <c r="T125" s="174">
        <f t="shared" si="23"/>
        <v>0</v>
      </c>
      <c r="U125" s="15"/>
      <c r="V125" s="15"/>
      <c r="W125" s="15"/>
      <c r="X125" s="15"/>
      <c r="Y125" s="15"/>
      <c r="Z125" s="15"/>
      <c r="AA125" s="15"/>
      <c r="AB125" s="15"/>
      <c r="AC125" s="15"/>
      <c r="AD125" s="15"/>
      <c r="AE125" s="15"/>
      <c r="AR125" s="175" t="s">
        <v>461</v>
      </c>
      <c r="AT125" s="175" t="s">
        <v>136</v>
      </c>
      <c r="AU125" s="175" t="s">
        <v>81</v>
      </c>
      <c r="AY125" s="2" t="s">
        <v>133</v>
      </c>
      <c r="BE125" s="176">
        <f t="shared" si="24"/>
        <v>0</v>
      </c>
      <c r="BF125" s="176">
        <f t="shared" si="25"/>
        <v>0</v>
      </c>
      <c r="BG125" s="176">
        <f t="shared" si="26"/>
        <v>0</v>
      </c>
      <c r="BH125" s="176">
        <f t="shared" si="27"/>
        <v>0</v>
      </c>
      <c r="BI125" s="176">
        <f t="shared" si="28"/>
        <v>0</v>
      </c>
      <c r="BJ125" s="2" t="s">
        <v>79</v>
      </c>
      <c r="BK125" s="176">
        <f t="shared" si="29"/>
        <v>0</v>
      </c>
      <c r="BL125" s="2" t="s">
        <v>461</v>
      </c>
      <c r="BM125" s="175" t="s">
        <v>810</v>
      </c>
    </row>
    <row r="126" spans="1:65" s="149" customFormat="1" ht="22.95" customHeight="1" x14ac:dyDescent="0.25">
      <c r="B126" s="150"/>
      <c r="C126" s="151"/>
      <c r="D126" s="152" t="s">
        <v>70</v>
      </c>
      <c r="E126" s="163" t="s">
        <v>811</v>
      </c>
      <c r="F126" s="163" t="s">
        <v>812</v>
      </c>
      <c r="G126" s="151"/>
      <c r="H126" s="151"/>
      <c r="I126" s="151"/>
      <c r="J126" s="164">
        <f>BK126</f>
        <v>0</v>
      </c>
      <c r="K126" s="151"/>
      <c r="L126" s="155"/>
      <c r="M126" s="156"/>
      <c r="N126" s="157"/>
      <c r="O126" s="157"/>
      <c r="P126" s="158">
        <f>SUM(P127:P138)</f>
        <v>30.979999999999997</v>
      </c>
      <c r="Q126" s="157"/>
      <c r="R126" s="158">
        <f>SUM(R127:R138)</f>
        <v>0</v>
      </c>
      <c r="S126" s="157"/>
      <c r="T126" s="159">
        <f>SUM(T127:T138)</f>
        <v>0</v>
      </c>
      <c r="AR126" s="160" t="s">
        <v>134</v>
      </c>
      <c r="AT126" s="161" t="s">
        <v>70</v>
      </c>
      <c r="AU126" s="161" t="s">
        <v>79</v>
      </c>
      <c r="AY126" s="160" t="s">
        <v>133</v>
      </c>
      <c r="BK126" s="162">
        <f>SUM(BK127:BK138)</f>
        <v>0</v>
      </c>
    </row>
    <row r="127" spans="1:65" s="21" customFormat="1" ht="16.5" customHeight="1" x14ac:dyDescent="0.2">
      <c r="A127" s="15"/>
      <c r="B127" s="16"/>
      <c r="C127" s="165" t="s">
        <v>229</v>
      </c>
      <c r="D127" s="165" t="s">
        <v>136</v>
      </c>
      <c r="E127" s="166" t="s">
        <v>813</v>
      </c>
      <c r="F127" s="167" t="s">
        <v>814</v>
      </c>
      <c r="G127" s="168" t="s">
        <v>252</v>
      </c>
      <c r="H127" s="169">
        <v>1</v>
      </c>
      <c r="I127" s="170">
        <v>0</v>
      </c>
      <c r="J127" s="170">
        <f>ROUND(I127*H127,2)</f>
        <v>0</v>
      </c>
      <c r="K127" s="167" t="s">
        <v>140</v>
      </c>
      <c r="L127" s="20"/>
      <c r="M127" s="171" t="s">
        <v>17</v>
      </c>
      <c r="N127" s="172" t="s">
        <v>42</v>
      </c>
      <c r="O127" s="173">
        <v>0.77200000000000002</v>
      </c>
      <c r="P127" s="173">
        <f>O127*H127</f>
        <v>0.77200000000000002</v>
      </c>
      <c r="Q127" s="173">
        <v>0</v>
      </c>
      <c r="R127" s="173">
        <f>Q127*H127</f>
        <v>0</v>
      </c>
      <c r="S127" s="173">
        <v>0</v>
      </c>
      <c r="T127" s="174">
        <f>S127*H127</f>
        <v>0</v>
      </c>
      <c r="U127" s="15"/>
      <c r="V127" s="15"/>
      <c r="W127" s="15"/>
      <c r="X127" s="15"/>
      <c r="Y127" s="15"/>
      <c r="Z127" s="15"/>
      <c r="AA127" s="15"/>
      <c r="AB127" s="15"/>
      <c r="AC127" s="15"/>
      <c r="AD127" s="15"/>
      <c r="AE127" s="15"/>
      <c r="AR127" s="175" t="s">
        <v>461</v>
      </c>
      <c r="AT127" s="175" t="s">
        <v>136</v>
      </c>
      <c r="AU127" s="175" t="s">
        <v>81</v>
      </c>
      <c r="AY127" s="2" t="s">
        <v>133</v>
      </c>
      <c r="BE127" s="176">
        <f>IF(N127="základní",J127,0)</f>
        <v>0</v>
      </c>
      <c r="BF127" s="176">
        <f>IF(N127="snížená",J127,0)</f>
        <v>0</v>
      </c>
      <c r="BG127" s="176">
        <f>IF(N127="zákl. přenesená",J127,0)</f>
        <v>0</v>
      </c>
      <c r="BH127" s="176">
        <f>IF(N127="sníž. přenesená",J127,0)</f>
        <v>0</v>
      </c>
      <c r="BI127" s="176">
        <f>IF(N127="nulová",J127,0)</f>
        <v>0</v>
      </c>
      <c r="BJ127" s="2" t="s">
        <v>79</v>
      </c>
      <c r="BK127" s="176">
        <f>ROUND(I127*H127,2)</f>
        <v>0</v>
      </c>
      <c r="BL127" s="2" t="s">
        <v>461</v>
      </c>
      <c r="BM127" s="175" t="s">
        <v>815</v>
      </c>
    </row>
    <row r="128" spans="1:65" s="21" customFormat="1" ht="38.4" x14ac:dyDescent="0.2">
      <c r="A128" s="15"/>
      <c r="B128" s="16"/>
      <c r="C128" s="17"/>
      <c r="D128" s="180" t="s">
        <v>157</v>
      </c>
      <c r="E128" s="17"/>
      <c r="F128" s="189" t="s">
        <v>816</v>
      </c>
      <c r="G128" s="17"/>
      <c r="H128" s="17"/>
      <c r="I128" s="17"/>
      <c r="J128" s="17"/>
      <c r="K128" s="17"/>
      <c r="L128" s="20"/>
      <c r="M128" s="190"/>
      <c r="N128" s="191"/>
      <c r="O128" s="48"/>
      <c r="P128" s="48"/>
      <c r="Q128" s="48"/>
      <c r="R128" s="48"/>
      <c r="S128" s="48"/>
      <c r="T128" s="49"/>
      <c r="U128" s="15"/>
      <c r="V128" s="15"/>
      <c r="W128" s="15"/>
      <c r="X128" s="15"/>
      <c r="Y128" s="15"/>
      <c r="Z128" s="15"/>
      <c r="AA128" s="15"/>
      <c r="AB128" s="15"/>
      <c r="AC128" s="15"/>
      <c r="AD128" s="15"/>
      <c r="AE128" s="15"/>
      <c r="AT128" s="2" t="s">
        <v>157</v>
      </c>
      <c r="AU128" s="2" t="s">
        <v>81</v>
      </c>
    </row>
    <row r="129" spans="1:65" s="21" customFormat="1" ht="21.75" customHeight="1" x14ac:dyDescent="0.2">
      <c r="A129" s="15"/>
      <c r="B129" s="16"/>
      <c r="C129" s="165" t="s">
        <v>234</v>
      </c>
      <c r="D129" s="165" t="s">
        <v>136</v>
      </c>
      <c r="E129" s="166" t="s">
        <v>817</v>
      </c>
      <c r="F129" s="167" t="s">
        <v>818</v>
      </c>
      <c r="G129" s="168" t="s">
        <v>252</v>
      </c>
      <c r="H129" s="169">
        <v>10</v>
      </c>
      <c r="I129" s="170">
        <v>0</v>
      </c>
      <c r="J129" s="170">
        <f>ROUND(I129*H129,2)</f>
        <v>0</v>
      </c>
      <c r="K129" s="167" t="s">
        <v>140</v>
      </c>
      <c r="L129" s="20"/>
      <c r="M129" s="171" t="s">
        <v>17</v>
      </c>
      <c r="N129" s="172" t="s">
        <v>42</v>
      </c>
      <c r="O129" s="173">
        <v>8.0000000000000002E-3</v>
      </c>
      <c r="P129" s="173">
        <f>O129*H129</f>
        <v>0.08</v>
      </c>
      <c r="Q129" s="173">
        <v>0</v>
      </c>
      <c r="R129" s="173">
        <f>Q129*H129</f>
        <v>0</v>
      </c>
      <c r="S129" s="173">
        <v>0</v>
      </c>
      <c r="T129" s="174">
        <f>S129*H129</f>
        <v>0</v>
      </c>
      <c r="U129" s="15"/>
      <c r="V129" s="15"/>
      <c r="W129" s="15"/>
      <c r="X129" s="15"/>
      <c r="Y129" s="15"/>
      <c r="Z129" s="15"/>
      <c r="AA129" s="15"/>
      <c r="AB129" s="15"/>
      <c r="AC129" s="15"/>
      <c r="AD129" s="15"/>
      <c r="AE129" s="15"/>
      <c r="AR129" s="175" t="s">
        <v>461</v>
      </c>
      <c r="AT129" s="175" t="s">
        <v>136</v>
      </c>
      <c r="AU129" s="175" t="s">
        <v>81</v>
      </c>
      <c r="AY129" s="2" t="s">
        <v>133</v>
      </c>
      <c r="BE129" s="176">
        <f>IF(N129="základní",J129,0)</f>
        <v>0</v>
      </c>
      <c r="BF129" s="176">
        <f>IF(N129="snížená",J129,0)</f>
        <v>0</v>
      </c>
      <c r="BG129" s="176">
        <f>IF(N129="zákl. přenesená",J129,0)</f>
        <v>0</v>
      </c>
      <c r="BH129" s="176">
        <f>IF(N129="sníž. přenesená",J129,0)</f>
        <v>0</v>
      </c>
      <c r="BI129" s="176">
        <f>IF(N129="nulová",J129,0)</f>
        <v>0</v>
      </c>
      <c r="BJ129" s="2" t="s">
        <v>79</v>
      </c>
      <c r="BK129" s="176">
        <f>ROUND(I129*H129,2)</f>
        <v>0</v>
      </c>
      <c r="BL129" s="2" t="s">
        <v>461</v>
      </c>
      <c r="BM129" s="175" t="s">
        <v>819</v>
      </c>
    </row>
    <row r="130" spans="1:65" s="21" customFormat="1" ht="38.4" x14ac:dyDescent="0.2">
      <c r="A130" s="15"/>
      <c r="B130" s="16"/>
      <c r="C130" s="17"/>
      <c r="D130" s="180" t="s">
        <v>157</v>
      </c>
      <c r="E130" s="17"/>
      <c r="F130" s="189" t="s">
        <v>816</v>
      </c>
      <c r="G130" s="17"/>
      <c r="H130" s="17"/>
      <c r="I130" s="17"/>
      <c r="J130" s="17"/>
      <c r="K130" s="17"/>
      <c r="L130" s="20"/>
      <c r="M130" s="190"/>
      <c r="N130" s="191"/>
      <c r="O130" s="48"/>
      <c r="P130" s="48"/>
      <c r="Q130" s="48"/>
      <c r="R130" s="48"/>
      <c r="S130" s="48"/>
      <c r="T130" s="49"/>
      <c r="U130" s="15"/>
      <c r="V130" s="15"/>
      <c r="W130" s="15"/>
      <c r="X130" s="15"/>
      <c r="Y130" s="15"/>
      <c r="Z130" s="15"/>
      <c r="AA130" s="15"/>
      <c r="AB130" s="15"/>
      <c r="AC130" s="15"/>
      <c r="AD130" s="15"/>
      <c r="AE130" s="15"/>
      <c r="AT130" s="2" t="s">
        <v>157</v>
      </c>
      <c r="AU130" s="2" t="s">
        <v>81</v>
      </c>
    </row>
    <row r="131" spans="1:65" s="21" customFormat="1" ht="21.75" customHeight="1" x14ac:dyDescent="0.2">
      <c r="A131" s="15"/>
      <c r="B131" s="16"/>
      <c r="C131" s="165" t="s">
        <v>238</v>
      </c>
      <c r="D131" s="165" t="s">
        <v>136</v>
      </c>
      <c r="E131" s="166" t="s">
        <v>820</v>
      </c>
      <c r="F131" s="167" t="s">
        <v>821</v>
      </c>
      <c r="G131" s="168" t="s">
        <v>152</v>
      </c>
      <c r="H131" s="169">
        <v>10</v>
      </c>
      <c r="I131" s="170">
        <v>0</v>
      </c>
      <c r="J131" s="170">
        <f>ROUND(I131*H131,2)</f>
        <v>0</v>
      </c>
      <c r="K131" s="167" t="s">
        <v>140</v>
      </c>
      <c r="L131" s="20"/>
      <c r="M131" s="171" t="s">
        <v>17</v>
      </c>
      <c r="N131" s="172" t="s">
        <v>42</v>
      </c>
      <c r="O131" s="173">
        <v>1.6839999999999999</v>
      </c>
      <c r="P131" s="173">
        <f>O131*H131</f>
        <v>16.84</v>
      </c>
      <c r="Q131" s="173">
        <v>0</v>
      </c>
      <c r="R131" s="173">
        <f>Q131*H131</f>
        <v>0</v>
      </c>
      <c r="S131" s="173">
        <v>0</v>
      </c>
      <c r="T131" s="174">
        <f>S131*H131</f>
        <v>0</v>
      </c>
      <c r="U131" s="15"/>
      <c r="V131" s="15"/>
      <c r="W131" s="15"/>
      <c r="X131" s="15"/>
      <c r="Y131" s="15"/>
      <c r="Z131" s="15"/>
      <c r="AA131" s="15"/>
      <c r="AB131" s="15"/>
      <c r="AC131" s="15"/>
      <c r="AD131" s="15"/>
      <c r="AE131" s="15"/>
      <c r="AR131" s="175" t="s">
        <v>461</v>
      </c>
      <c r="AT131" s="175" t="s">
        <v>136</v>
      </c>
      <c r="AU131" s="175" t="s">
        <v>81</v>
      </c>
      <c r="AY131" s="2" t="s">
        <v>133</v>
      </c>
      <c r="BE131" s="176">
        <f>IF(N131="základní",J131,0)</f>
        <v>0</v>
      </c>
      <c r="BF131" s="176">
        <f>IF(N131="snížená",J131,0)</f>
        <v>0</v>
      </c>
      <c r="BG131" s="176">
        <f>IF(N131="zákl. přenesená",J131,0)</f>
        <v>0</v>
      </c>
      <c r="BH131" s="176">
        <f>IF(N131="sníž. přenesená",J131,0)</f>
        <v>0</v>
      </c>
      <c r="BI131" s="176">
        <f>IF(N131="nulová",J131,0)</f>
        <v>0</v>
      </c>
      <c r="BJ131" s="2" t="s">
        <v>79</v>
      </c>
      <c r="BK131" s="176">
        <f>ROUND(I131*H131,2)</f>
        <v>0</v>
      </c>
      <c r="BL131" s="2" t="s">
        <v>461</v>
      </c>
      <c r="BM131" s="175" t="s">
        <v>822</v>
      </c>
    </row>
    <row r="132" spans="1:65" s="21" customFormat="1" ht="28.8" x14ac:dyDescent="0.2">
      <c r="A132" s="15"/>
      <c r="B132" s="16"/>
      <c r="C132" s="17"/>
      <c r="D132" s="180" t="s">
        <v>157</v>
      </c>
      <c r="E132" s="17"/>
      <c r="F132" s="189" t="s">
        <v>823</v>
      </c>
      <c r="G132" s="17"/>
      <c r="H132" s="17"/>
      <c r="I132" s="17"/>
      <c r="J132" s="17"/>
      <c r="K132" s="17"/>
      <c r="L132" s="20"/>
      <c r="M132" s="190"/>
      <c r="N132" s="191"/>
      <c r="O132" s="48"/>
      <c r="P132" s="48"/>
      <c r="Q132" s="48"/>
      <c r="R132" s="48"/>
      <c r="S132" s="48"/>
      <c r="T132" s="49"/>
      <c r="U132" s="15"/>
      <c r="V132" s="15"/>
      <c r="W132" s="15"/>
      <c r="X132" s="15"/>
      <c r="Y132" s="15"/>
      <c r="Z132" s="15"/>
      <c r="AA132" s="15"/>
      <c r="AB132" s="15"/>
      <c r="AC132" s="15"/>
      <c r="AD132" s="15"/>
      <c r="AE132" s="15"/>
      <c r="AT132" s="2" t="s">
        <v>157</v>
      </c>
      <c r="AU132" s="2" t="s">
        <v>81</v>
      </c>
    </row>
    <row r="133" spans="1:65" s="21" customFormat="1" ht="21.75" customHeight="1" x14ac:dyDescent="0.2">
      <c r="A133" s="15"/>
      <c r="B133" s="16"/>
      <c r="C133" s="165" t="s">
        <v>7</v>
      </c>
      <c r="D133" s="165" t="s">
        <v>136</v>
      </c>
      <c r="E133" s="166" t="s">
        <v>824</v>
      </c>
      <c r="F133" s="167" t="s">
        <v>825</v>
      </c>
      <c r="G133" s="168" t="s">
        <v>152</v>
      </c>
      <c r="H133" s="169">
        <v>20</v>
      </c>
      <c r="I133" s="170">
        <v>0</v>
      </c>
      <c r="J133" s="170">
        <f>ROUND(I133*H133,2)</f>
        <v>0</v>
      </c>
      <c r="K133" s="167" t="s">
        <v>140</v>
      </c>
      <c r="L133" s="20"/>
      <c r="M133" s="171" t="s">
        <v>17</v>
      </c>
      <c r="N133" s="172" t="s">
        <v>42</v>
      </c>
      <c r="O133" s="173">
        <v>5.2999999999999999E-2</v>
      </c>
      <c r="P133" s="173">
        <f>O133*H133</f>
        <v>1.06</v>
      </c>
      <c r="Q133" s="173">
        <v>0</v>
      </c>
      <c r="R133" s="173">
        <f>Q133*H133</f>
        <v>0</v>
      </c>
      <c r="S133" s="173">
        <v>0</v>
      </c>
      <c r="T133" s="174">
        <f>S133*H133</f>
        <v>0</v>
      </c>
      <c r="U133" s="15"/>
      <c r="V133" s="15"/>
      <c r="W133" s="15"/>
      <c r="X133" s="15"/>
      <c r="Y133" s="15"/>
      <c r="Z133" s="15"/>
      <c r="AA133" s="15"/>
      <c r="AB133" s="15"/>
      <c r="AC133" s="15"/>
      <c r="AD133" s="15"/>
      <c r="AE133" s="15"/>
      <c r="AR133" s="175" t="s">
        <v>461</v>
      </c>
      <c r="AT133" s="175" t="s">
        <v>136</v>
      </c>
      <c r="AU133" s="175" t="s">
        <v>81</v>
      </c>
      <c r="AY133" s="2" t="s">
        <v>133</v>
      </c>
      <c r="BE133" s="176">
        <f>IF(N133="základní",J133,0)</f>
        <v>0</v>
      </c>
      <c r="BF133" s="176">
        <f>IF(N133="snížená",J133,0)</f>
        <v>0</v>
      </c>
      <c r="BG133" s="176">
        <f>IF(N133="zákl. přenesená",J133,0)</f>
        <v>0</v>
      </c>
      <c r="BH133" s="176">
        <f>IF(N133="sníž. přenesená",J133,0)</f>
        <v>0</v>
      </c>
      <c r="BI133" s="176">
        <f>IF(N133="nulová",J133,0)</f>
        <v>0</v>
      </c>
      <c r="BJ133" s="2" t="s">
        <v>79</v>
      </c>
      <c r="BK133" s="176">
        <f>ROUND(I133*H133,2)</f>
        <v>0</v>
      </c>
      <c r="BL133" s="2" t="s">
        <v>461</v>
      </c>
      <c r="BM133" s="175" t="s">
        <v>826</v>
      </c>
    </row>
    <row r="134" spans="1:65" s="21" customFormat="1" ht="28.8" x14ac:dyDescent="0.2">
      <c r="A134" s="15"/>
      <c r="B134" s="16"/>
      <c r="C134" s="17"/>
      <c r="D134" s="180" t="s">
        <v>157</v>
      </c>
      <c r="E134" s="17"/>
      <c r="F134" s="189" t="s">
        <v>823</v>
      </c>
      <c r="G134" s="17"/>
      <c r="H134" s="17"/>
      <c r="I134" s="17"/>
      <c r="J134" s="17"/>
      <c r="K134" s="17"/>
      <c r="L134" s="20"/>
      <c r="M134" s="190"/>
      <c r="N134" s="191"/>
      <c r="O134" s="48"/>
      <c r="P134" s="48"/>
      <c r="Q134" s="48"/>
      <c r="R134" s="48"/>
      <c r="S134" s="48"/>
      <c r="T134" s="49"/>
      <c r="U134" s="15"/>
      <c r="V134" s="15"/>
      <c r="W134" s="15"/>
      <c r="X134" s="15"/>
      <c r="Y134" s="15"/>
      <c r="Z134" s="15"/>
      <c r="AA134" s="15"/>
      <c r="AB134" s="15"/>
      <c r="AC134" s="15"/>
      <c r="AD134" s="15"/>
      <c r="AE134" s="15"/>
      <c r="AT134" s="2" t="s">
        <v>157</v>
      </c>
      <c r="AU134" s="2" t="s">
        <v>81</v>
      </c>
    </row>
    <row r="135" spans="1:65" s="21" customFormat="1" ht="21.75" customHeight="1" x14ac:dyDescent="0.2">
      <c r="A135" s="15"/>
      <c r="B135" s="16"/>
      <c r="C135" s="165" t="s">
        <v>249</v>
      </c>
      <c r="D135" s="165" t="s">
        <v>136</v>
      </c>
      <c r="E135" s="166" t="s">
        <v>827</v>
      </c>
      <c r="F135" s="167" t="s">
        <v>828</v>
      </c>
      <c r="G135" s="168" t="s">
        <v>215</v>
      </c>
      <c r="H135" s="169">
        <v>0.5</v>
      </c>
      <c r="I135" s="170">
        <v>0</v>
      </c>
      <c r="J135" s="170">
        <f>ROUND(I135*H135,2)</f>
        <v>0</v>
      </c>
      <c r="K135" s="167" t="s">
        <v>140</v>
      </c>
      <c r="L135" s="20"/>
      <c r="M135" s="171" t="s">
        <v>17</v>
      </c>
      <c r="N135" s="172" t="s">
        <v>42</v>
      </c>
      <c r="O135" s="173">
        <v>12.256</v>
      </c>
      <c r="P135" s="173">
        <f>O135*H135</f>
        <v>6.1280000000000001</v>
      </c>
      <c r="Q135" s="173">
        <v>0</v>
      </c>
      <c r="R135" s="173">
        <f>Q135*H135</f>
        <v>0</v>
      </c>
      <c r="S135" s="173">
        <v>0</v>
      </c>
      <c r="T135" s="174">
        <f>S135*H135</f>
        <v>0</v>
      </c>
      <c r="U135" s="15"/>
      <c r="V135" s="15"/>
      <c r="W135" s="15"/>
      <c r="X135" s="15"/>
      <c r="Y135" s="15"/>
      <c r="Z135" s="15"/>
      <c r="AA135" s="15"/>
      <c r="AB135" s="15"/>
      <c r="AC135" s="15"/>
      <c r="AD135" s="15"/>
      <c r="AE135" s="15"/>
      <c r="AR135" s="175" t="s">
        <v>461</v>
      </c>
      <c r="AT135" s="175" t="s">
        <v>136</v>
      </c>
      <c r="AU135" s="175" t="s">
        <v>81</v>
      </c>
      <c r="AY135" s="2" t="s">
        <v>133</v>
      </c>
      <c r="BE135" s="176">
        <f>IF(N135="základní",J135,0)</f>
        <v>0</v>
      </c>
      <c r="BF135" s="176">
        <f>IF(N135="snížená",J135,0)</f>
        <v>0</v>
      </c>
      <c r="BG135" s="176">
        <f>IF(N135="zákl. přenesená",J135,0)</f>
        <v>0</v>
      </c>
      <c r="BH135" s="176">
        <f>IF(N135="sníž. přenesená",J135,0)</f>
        <v>0</v>
      </c>
      <c r="BI135" s="176">
        <f>IF(N135="nulová",J135,0)</f>
        <v>0</v>
      </c>
      <c r="BJ135" s="2" t="s">
        <v>79</v>
      </c>
      <c r="BK135" s="176">
        <f>ROUND(I135*H135,2)</f>
        <v>0</v>
      </c>
      <c r="BL135" s="2" t="s">
        <v>461</v>
      </c>
      <c r="BM135" s="175" t="s">
        <v>829</v>
      </c>
    </row>
    <row r="136" spans="1:65" s="21" customFormat="1" ht="28.8" x14ac:dyDescent="0.2">
      <c r="A136" s="15"/>
      <c r="B136" s="16"/>
      <c r="C136" s="17"/>
      <c r="D136" s="180" t="s">
        <v>157</v>
      </c>
      <c r="E136" s="17"/>
      <c r="F136" s="189" t="s">
        <v>823</v>
      </c>
      <c r="G136" s="17"/>
      <c r="H136" s="17"/>
      <c r="I136" s="17"/>
      <c r="J136" s="17"/>
      <c r="K136" s="17"/>
      <c r="L136" s="20"/>
      <c r="M136" s="190"/>
      <c r="N136" s="191"/>
      <c r="O136" s="48"/>
      <c r="P136" s="48"/>
      <c r="Q136" s="48"/>
      <c r="R136" s="48"/>
      <c r="S136" s="48"/>
      <c r="T136" s="49"/>
      <c r="U136" s="15"/>
      <c r="V136" s="15"/>
      <c r="W136" s="15"/>
      <c r="X136" s="15"/>
      <c r="Y136" s="15"/>
      <c r="Z136" s="15"/>
      <c r="AA136" s="15"/>
      <c r="AB136" s="15"/>
      <c r="AC136" s="15"/>
      <c r="AD136" s="15"/>
      <c r="AE136" s="15"/>
      <c r="AT136" s="2" t="s">
        <v>157</v>
      </c>
      <c r="AU136" s="2" t="s">
        <v>81</v>
      </c>
    </row>
    <row r="137" spans="1:65" s="21" customFormat="1" ht="21.75" customHeight="1" x14ac:dyDescent="0.2">
      <c r="A137" s="15"/>
      <c r="B137" s="16"/>
      <c r="C137" s="165" t="s">
        <v>254</v>
      </c>
      <c r="D137" s="165" t="s">
        <v>136</v>
      </c>
      <c r="E137" s="166" t="s">
        <v>830</v>
      </c>
      <c r="F137" s="167" t="s">
        <v>831</v>
      </c>
      <c r="G137" s="168" t="s">
        <v>289</v>
      </c>
      <c r="H137" s="169">
        <v>50</v>
      </c>
      <c r="I137" s="170">
        <v>0</v>
      </c>
      <c r="J137" s="170">
        <f>ROUND(I137*H137,2)</f>
        <v>0</v>
      </c>
      <c r="K137" s="167" t="s">
        <v>140</v>
      </c>
      <c r="L137" s="20"/>
      <c r="M137" s="171" t="s">
        <v>17</v>
      </c>
      <c r="N137" s="172" t="s">
        <v>42</v>
      </c>
      <c r="O137" s="173">
        <v>0.122</v>
      </c>
      <c r="P137" s="173">
        <f>O137*H137</f>
        <v>6.1</v>
      </c>
      <c r="Q137" s="173">
        <v>0</v>
      </c>
      <c r="R137" s="173">
        <f>Q137*H137</f>
        <v>0</v>
      </c>
      <c r="S137" s="173">
        <v>0</v>
      </c>
      <c r="T137" s="174">
        <f>S137*H137</f>
        <v>0</v>
      </c>
      <c r="U137" s="15"/>
      <c r="V137" s="15"/>
      <c r="W137" s="15"/>
      <c r="X137" s="15"/>
      <c r="Y137" s="15"/>
      <c r="Z137" s="15"/>
      <c r="AA137" s="15"/>
      <c r="AB137" s="15"/>
      <c r="AC137" s="15"/>
      <c r="AD137" s="15"/>
      <c r="AE137" s="15"/>
      <c r="AR137" s="175" t="s">
        <v>461</v>
      </c>
      <c r="AT137" s="175" t="s">
        <v>136</v>
      </c>
      <c r="AU137" s="175" t="s">
        <v>81</v>
      </c>
      <c r="AY137" s="2" t="s">
        <v>133</v>
      </c>
      <c r="BE137" s="176">
        <f>IF(N137="základní",J137,0)</f>
        <v>0</v>
      </c>
      <c r="BF137" s="176">
        <f>IF(N137="snížená",J137,0)</f>
        <v>0</v>
      </c>
      <c r="BG137" s="176">
        <f>IF(N137="zákl. přenesená",J137,0)</f>
        <v>0</v>
      </c>
      <c r="BH137" s="176">
        <f>IF(N137="sníž. přenesená",J137,0)</f>
        <v>0</v>
      </c>
      <c r="BI137" s="176">
        <f>IF(N137="nulová",J137,0)</f>
        <v>0</v>
      </c>
      <c r="BJ137" s="2" t="s">
        <v>79</v>
      </c>
      <c r="BK137" s="176">
        <f>ROUND(I137*H137,2)</f>
        <v>0</v>
      </c>
      <c r="BL137" s="2" t="s">
        <v>461</v>
      </c>
      <c r="BM137" s="175" t="s">
        <v>832</v>
      </c>
    </row>
    <row r="138" spans="1:65" s="21" customFormat="1" ht="28.8" x14ac:dyDescent="0.2">
      <c r="A138" s="15"/>
      <c r="B138" s="16"/>
      <c r="C138" s="17"/>
      <c r="D138" s="180" t="s">
        <v>157</v>
      </c>
      <c r="E138" s="17"/>
      <c r="F138" s="189" t="s">
        <v>823</v>
      </c>
      <c r="G138" s="17"/>
      <c r="H138" s="17"/>
      <c r="I138" s="17"/>
      <c r="J138" s="17"/>
      <c r="K138" s="17"/>
      <c r="L138" s="20"/>
      <c r="M138" s="190"/>
      <c r="N138" s="191"/>
      <c r="O138" s="48"/>
      <c r="P138" s="48"/>
      <c r="Q138" s="48"/>
      <c r="R138" s="48"/>
      <c r="S138" s="48"/>
      <c r="T138" s="49"/>
      <c r="U138" s="15"/>
      <c r="V138" s="15"/>
      <c r="W138" s="15"/>
      <c r="X138" s="15"/>
      <c r="Y138" s="15"/>
      <c r="Z138" s="15"/>
      <c r="AA138" s="15"/>
      <c r="AB138" s="15"/>
      <c r="AC138" s="15"/>
      <c r="AD138" s="15"/>
      <c r="AE138" s="15"/>
      <c r="AT138" s="2" t="s">
        <v>157</v>
      </c>
      <c r="AU138" s="2" t="s">
        <v>81</v>
      </c>
    </row>
    <row r="139" spans="1:65" s="149" customFormat="1" ht="25.95" customHeight="1" x14ac:dyDescent="0.25">
      <c r="B139" s="150"/>
      <c r="C139" s="151"/>
      <c r="D139" s="152" t="s">
        <v>70</v>
      </c>
      <c r="E139" s="153" t="s">
        <v>737</v>
      </c>
      <c r="F139" s="153" t="s">
        <v>738</v>
      </c>
      <c r="G139" s="151"/>
      <c r="H139" s="151"/>
      <c r="I139" s="151"/>
      <c r="J139" s="154">
        <f>BK139</f>
        <v>0</v>
      </c>
      <c r="K139" s="151"/>
      <c r="L139" s="155"/>
      <c r="M139" s="156"/>
      <c r="N139" s="157"/>
      <c r="O139" s="157"/>
      <c r="P139" s="158">
        <f>SUM(P140:P141)</f>
        <v>48</v>
      </c>
      <c r="Q139" s="157"/>
      <c r="R139" s="158">
        <f>SUM(R140:R141)</f>
        <v>0</v>
      </c>
      <c r="S139" s="157"/>
      <c r="T139" s="159">
        <f>SUM(T140:T141)</f>
        <v>0</v>
      </c>
      <c r="AR139" s="160" t="s">
        <v>141</v>
      </c>
      <c r="AT139" s="161" t="s">
        <v>70</v>
      </c>
      <c r="AU139" s="161" t="s">
        <v>71</v>
      </c>
      <c r="AY139" s="160" t="s">
        <v>133</v>
      </c>
      <c r="BK139" s="162">
        <f>SUM(BK140:BK141)</f>
        <v>0</v>
      </c>
    </row>
    <row r="140" spans="1:65" s="21" customFormat="1" ht="16.5" customHeight="1" x14ac:dyDescent="0.2">
      <c r="A140" s="15"/>
      <c r="B140" s="16"/>
      <c r="C140" s="165" t="s">
        <v>259</v>
      </c>
      <c r="D140" s="165" t="s">
        <v>136</v>
      </c>
      <c r="E140" s="166" t="s">
        <v>833</v>
      </c>
      <c r="F140" s="167" t="s">
        <v>834</v>
      </c>
      <c r="G140" s="168" t="s">
        <v>742</v>
      </c>
      <c r="H140" s="169">
        <v>24</v>
      </c>
      <c r="I140" s="170">
        <v>0</v>
      </c>
      <c r="J140" s="170">
        <f>ROUND(I140*H140,2)</f>
        <v>0</v>
      </c>
      <c r="K140" s="167" t="s">
        <v>140</v>
      </c>
      <c r="L140" s="20"/>
      <c r="M140" s="171" t="s">
        <v>17</v>
      </c>
      <c r="N140" s="172" t="s">
        <v>42</v>
      </c>
      <c r="O140" s="173">
        <v>1</v>
      </c>
      <c r="P140" s="173">
        <f>O140*H140</f>
        <v>24</v>
      </c>
      <c r="Q140" s="173">
        <v>0</v>
      </c>
      <c r="R140" s="173">
        <f>Q140*H140</f>
        <v>0</v>
      </c>
      <c r="S140" s="173">
        <v>0</v>
      </c>
      <c r="T140" s="174">
        <f>S140*H140</f>
        <v>0</v>
      </c>
      <c r="U140" s="15"/>
      <c r="V140" s="15"/>
      <c r="W140" s="15"/>
      <c r="X140" s="15"/>
      <c r="Y140" s="15"/>
      <c r="Z140" s="15"/>
      <c r="AA140" s="15"/>
      <c r="AB140" s="15"/>
      <c r="AC140" s="15"/>
      <c r="AD140" s="15"/>
      <c r="AE140" s="15"/>
      <c r="AR140" s="175" t="s">
        <v>743</v>
      </c>
      <c r="AT140" s="175" t="s">
        <v>136</v>
      </c>
      <c r="AU140" s="175" t="s">
        <v>79</v>
      </c>
      <c r="AY140" s="2" t="s">
        <v>133</v>
      </c>
      <c r="BE140" s="176">
        <f>IF(N140="základní",J140,0)</f>
        <v>0</v>
      </c>
      <c r="BF140" s="176">
        <f>IF(N140="snížená",J140,0)</f>
        <v>0</v>
      </c>
      <c r="BG140" s="176">
        <f>IF(N140="zákl. přenesená",J140,0)</f>
        <v>0</v>
      </c>
      <c r="BH140" s="176">
        <f>IF(N140="sníž. přenesená",J140,0)</f>
        <v>0</v>
      </c>
      <c r="BI140" s="176">
        <f>IF(N140="nulová",J140,0)</f>
        <v>0</v>
      </c>
      <c r="BJ140" s="2" t="s">
        <v>79</v>
      </c>
      <c r="BK140" s="176">
        <f>ROUND(I140*H140,2)</f>
        <v>0</v>
      </c>
      <c r="BL140" s="2" t="s">
        <v>743</v>
      </c>
      <c r="BM140" s="175" t="s">
        <v>835</v>
      </c>
    </row>
    <row r="141" spans="1:65" s="21" customFormat="1" ht="16.5" customHeight="1" x14ac:dyDescent="0.2">
      <c r="A141" s="15"/>
      <c r="B141" s="16"/>
      <c r="C141" s="165" t="s">
        <v>264</v>
      </c>
      <c r="D141" s="165" t="s">
        <v>136</v>
      </c>
      <c r="E141" s="166" t="s">
        <v>836</v>
      </c>
      <c r="F141" s="167" t="s">
        <v>837</v>
      </c>
      <c r="G141" s="168" t="s">
        <v>742</v>
      </c>
      <c r="H141" s="169">
        <v>24</v>
      </c>
      <c r="I141" s="170">
        <v>0</v>
      </c>
      <c r="J141" s="170">
        <f>ROUND(I141*H141,2)</f>
        <v>0</v>
      </c>
      <c r="K141" s="167" t="s">
        <v>140</v>
      </c>
      <c r="L141" s="20"/>
      <c r="M141" s="171" t="s">
        <v>17</v>
      </c>
      <c r="N141" s="172" t="s">
        <v>42</v>
      </c>
      <c r="O141" s="173">
        <v>1</v>
      </c>
      <c r="P141" s="173">
        <f>O141*H141</f>
        <v>24</v>
      </c>
      <c r="Q141" s="173">
        <v>0</v>
      </c>
      <c r="R141" s="173">
        <f>Q141*H141</f>
        <v>0</v>
      </c>
      <c r="S141" s="173">
        <v>0</v>
      </c>
      <c r="T141" s="174">
        <f>S141*H141</f>
        <v>0</v>
      </c>
      <c r="U141" s="15"/>
      <c r="V141" s="15"/>
      <c r="W141" s="15"/>
      <c r="X141" s="15"/>
      <c r="Y141" s="15"/>
      <c r="Z141" s="15"/>
      <c r="AA141" s="15"/>
      <c r="AB141" s="15"/>
      <c r="AC141" s="15"/>
      <c r="AD141" s="15"/>
      <c r="AE141" s="15"/>
      <c r="AR141" s="175" t="s">
        <v>461</v>
      </c>
      <c r="AT141" s="175" t="s">
        <v>136</v>
      </c>
      <c r="AU141" s="175" t="s">
        <v>79</v>
      </c>
      <c r="AY141" s="2" t="s">
        <v>133</v>
      </c>
      <c r="BE141" s="176">
        <f>IF(N141="základní",J141,0)</f>
        <v>0</v>
      </c>
      <c r="BF141" s="176">
        <f>IF(N141="snížená",J141,0)</f>
        <v>0</v>
      </c>
      <c r="BG141" s="176">
        <f>IF(N141="zákl. přenesená",J141,0)</f>
        <v>0</v>
      </c>
      <c r="BH141" s="176">
        <f>IF(N141="sníž. přenesená",J141,0)</f>
        <v>0</v>
      </c>
      <c r="BI141" s="176">
        <f>IF(N141="nulová",J141,0)</f>
        <v>0</v>
      </c>
      <c r="BJ141" s="2" t="s">
        <v>79</v>
      </c>
      <c r="BK141" s="176">
        <f>ROUND(I141*H141,2)</f>
        <v>0</v>
      </c>
      <c r="BL141" s="2" t="s">
        <v>461</v>
      </c>
      <c r="BM141" s="175" t="s">
        <v>838</v>
      </c>
    </row>
    <row r="142" spans="1:65" s="149" customFormat="1" ht="25.95" customHeight="1" x14ac:dyDescent="0.25">
      <c r="B142" s="150"/>
      <c r="C142" s="151"/>
      <c r="D142" s="152" t="s">
        <v>70</v>
      </c>
      <c r="E142" s="153" t="s">
        <v>91</v>
      </c>
      <c r="F142" s="153" t="s">
        <v>839</v>
      </c>
      <c r="G142" s="151"/>
      <c r="H142" s="151"/>
      <c r="I142" s="151"/>
      <c r="J142" s="154">
        <f>BK142</f>
        <v>0</v>
      </c>
      <c r="K142" s="151"/>
      <c r="L142" s="155"/>
      <c r="M142" s="156"/>
      <c r="N142" s="157"/>
      <c r="O142" s="157"/>
      <c r="P142" s="158">
        <f>P143</f>
        <v>0</v>
      </c>
      <c r="Q142" s="157"/>
      <c r="R142" s="158">
        <f>R143</f>
        <v>0</v>
      </c>
      <c r="S142" s="157"/>
      <c r="T142" s="159">
        <f>T143</f>
        <v>0</v>
      </c>
      <c r="AR142" s="160" t="s">
        <v>159</v>
      </c>
      <c r="AT142" s="161" t="s">
        <v>70</v>
      </c>
      <c r="AU142" s="161" t="s">
        <v>71</v>
      </c>
      <c r="AY142" s="160" t="s">
        <v>133</v>
      </c>
      <c r="BK142" s="162">
        <f>BK143</f>
        <v>0</v>
      </c>
    </row>
    <row r="143" spans="1:65" s="149" customFormat="1" ht="22.95" customHeight="1" x14ac:dyDescent="0.25">
      <c r="B143" s="150"/>
      <c r="C143" s="151"/>
      <c r="D143" s="152" t="s">
        <v>70</v>
      </c>
      <c r="E143" s="163" t="s">
        <v>71</v>
      </c>
      <c r="F143" s="163" t="s">
        <v>839</v>
      </c>
      <c r="G143" s="151"/>
      <c r="H143" s="151"/>
      <c r="I143" s="151"/>
      <c r="J143" s="164">
        <f>BK143</f>
        <v>0</v>
      </c>
      <c r="K143" s="151"/>
      <c r="L143" s="155"/>
      <c r="M143" s="156"/>
      <c r="N143" s="157"/>
      <c r="O143" s="157"/>
      <c r="P143" s="158">
        <f>SUM(P144:P148)</f>
        <v>0</v>
      </c>
      <c r="Q143" s="157"/>
      <c r="R143" s="158">
        <f>SUM(R144:R148)</f>
        <v>0</v>
      </c>
      <c r="S143" s="157"/>
      <c r="T143" s="159">
        <f>SUM(T144:T148)</f>
        <v>0</v>
      </c>
      <c r="AR143" s="160" t="s">
        <v>159</v>
      </c>
      <c r="AT143" s="161" t="s">
        <v>70</v>
      </c>
      <c r="AU143" s="161" t="s">
        <v>79</v>
      </c>
      <c r="AY143" s="160" t="s">
        <v>133</v>
      </c>
      <c r="BK143" s="162">
        <f>SUM(BK144:BK148)</f>
        <v>0</v>
      </c>
    </row>
    <row r="144" spans="1:65" s="21" customFormat="1" ht="21.75" customHeight="1" x14ac:dyDescent="0.2">
      <c r="A144" s="15"/>
      <c r="B144" s="16"/>
      <c r="C144" s="165" t="s">
        <v>269</v>
      </c>
      <c r="D144" s="165" t="s">
        <v>136</v>
      </c>
      <c r="E144" s="166" t="s">
        <v>840</v>
      </c>
      <c r="F144" s="167" t="s">
        <v>841</v>
      </c>
      <c r="G144" s="168" t="s">
        <v>842</v>
      </c>
      <c r="H144" s="169">
        <v>1</v>
      </c>
      <c r="I144" s="170">
        <v>0</v>
      </c>
      <c r="J144" s="170">
        <f>ROUND(I144*H144,2)</f>
        <v>0</v>
      </c>
      <c r="K144" s="167" t="s">
        <v>140</v>
      </c>
      <c r="L144" s="20"/>
      <c r="M144" s="171" t="s">
        <v>17</v>
      </c>
      <c r="N144" s="172" t="s">
        <v>42</v>
      </c>
      <c r="O144" s="173">
        <v>0</v>
      </c>
      <c r="P144" s="173">
        <f>O144*H144</f>
        <v>0</v>
      </c>
      <c r="Q144" s="173">
        <v>0</v>
      </c>
      <c r="R144" s="173">
        <f>Q144*H144</f>
        <v>0</v>
      </c>
      <c r="S144" s="173">
        <v>0</v>
      </c>
      <c r="T144" s="174">
        <f>S144*H144</f>
        <v>0</v>
      </c>
      <c r="U144" s="15"/>
      <c r="V144" s="15"/>
      <c r="W144" s="15"/>
      <c r="X144" s="15"/>
      <c r="Y144" s="15"/>
      <c r="Z144" s="15"/>
      <c r="AA144" s="15"/>
      <c r="AB144" s="15"/>
      <c r="AC144" s="15"/>
      <c r="AD144" s="15"/>
      <c r="AE144" s="15"/>
      <c r="AR144" s="175" t="s">
        <v>843</v>
      </c>
      <c r="AT144" s="175" t="s">
        <v>136</v>
      </c>
      <c r="AU144" s="175" t="s">
        <v>81</v>
      </c>
      <c r="AY144" s="2" t="s">
        <v>133</v>
      </c>
      <c r="BE144" s="176">
        <f>IF(N144="základní",J144,0)</f>
        <v>0</v>
      </c>
      <c r="BF144" s="176">
        <f>IF(N144="snížená",J144,0)</f>
        <v>0</v>
      </c>
      <c r="BG144" s="176">
        <f>IF(N144="zákl. přenesená",J144,0)</f>
        <v>0</v>
      </c>
      <c r="BH144" s="176">
        <f>IF(N144="sníž. přenesená",J144,0)</f>
        <v>0</v>
      </c>
      <c r="BI144" s="176">
        <f>IF(N144="nulová",J144,0)</f>
        <v>0</v>
      </c>
      <c r="BJ144" s="2" t="s">
        <v>79</v>
      </c>
      <c r="BK144" s="176">
        <f>ROUND(I144*H144,2)</f>
        <v>0</v>
      </c>
      <c r="BL144" s="2" t="s">
        <v>843</v>
      </c>
      <c r="BM144" s="175" t="s">
        <v>844</v>
      </c>
    </row>
    <row r="145" spans="1:65" s="21" customFormat="1" ht="16.5" customHeight="1" x14ac:dyDescent="0.2">
      <c r="A145" s="15"/>
      <c r="B145" s="16"/>
      <c r="C145" s="165" t="s">
        <v>273</v>
      </c>
      <c r="D145" s="165" t="s">
        <v>136</v>
      </c>
      <c r="E145" s="166" t="s">
        <v>845</v>
      </c>
      <c r="F145" s="167" t="s">
        <v>846</v>
      </c>
      <c r="G145" s="168" t="s">
        <v>842</v>
      </c>
      <c r="H145" s="169">
        <v>1</v>
      </c>
      <c r="I145" s="170">
        <v>0</v>
      </c>
      <c r="J145" s="170">
        <f>ROUND(I145*H145,2)</f>
        <v>0</v>
      </c>
      <c r="K145" s="167" t="s">
        <v>140</v>
      </c>
      <c r="L145" s="20"/>
      <c r="M145" s="171" t="s">
        <v>17</v>
      </c>
      <c r="N145" s="172" t="s">
        <v>42</v>
      </c>
      <c r="O145" s="173">
        <v>0</v>
      </c>
      <c r="P145" s="173">
        <f>O145*H145</f>
        <v>0</v>
      </c>
      <c r="Q145" s="173">
        <v>0</v>
      </c>
      <c r="R145" s="173">
        <f>Q145*H145</f>
        <v>0</v>
      </c>
      <c r="S145" s="173">
        <v>0</v>
      </c>
      <c r="T145" s="174">
        <f>S145*H145</f>
        <v>0</v>
      </c>
      <c r="U145" s="15"/>
      <c r="V145" s="15"/>
      <c r="W145" s="15"/>
      <c r="X145" s="15"/>
      <c r="Y145" s="15"/>
      <c r="Z145" s="15"/>
      <c r="AA145" s="15"/>
      <c r="AB145" s="15"/>
      <c r="AC145" s="15"/>
      <c r="AD145" s="15"/>
      <c r="AE145" s="15"/>
      <c r="AR145" s="175" t="s">
        <v>847</v>
      </c>
      <c r="AT145" s="175" t="s">
        <v>136</v>
      </c>
      <c r="AU145" s="175" t="s">
        <v>81</v>
      </c>
      <c r="AY145" s="2" t="s">
        <v>133</v>
      </c>
      <c r="BE145" s="176">
        <f>IF(N145="základní",J145,0)</f>
        <v>0</v>
      </c>
      <c r="BF145" s="176">
        <f>IF(N145="snížená",J145,0)</f>
        <v>0</v>
      </c>
      <c r="BG145" s="176">
        <f>IF(N145="zákl. přenesená",J145,0)</f>
        <v>0</v>
      </c>
      <c r="BH145" s="176">
        <f>IF(N145="sníž. přenesená",J145,0)</f>
        <v>0</v>
      </c>
      <c r="BI145" s="176">
        <f>IF(N145="nulová",J145,0)</f>
        <v>0</v>
      </c>
      <c r="BJ145" s="2" t="s">
        <v>79</v>
      </c>
      <c r="BK145" s="176">
        <f>ROUND(I145*H145,2)</f>
        <v>0</v>
      </c>
      <c r="BL145" s="2" t="s">
        <v>847</v>
      </c>
      <c r="BM145" s="175" t="s">
        <v>848</v>
      </c>
    </row>
    <row r="146" spans="1:65" s="21" customFormat="1" ht="16.5" customHeight="1" x14ac:dyDescent="0.2">
      <c r="A146" s="15"/>
      <c r="B146" s="16"/>
      <c r="C146" s="165" t="s">
        <v>281</v>
      </c>
      <c r="D146" s="165" t="s">
        <v>136</v>
      </c>
      <c r="E146" s="166" t="s">
        <v>849</v>
      </c>
      <c r="F146" s="167" t="s">
        <v>850</v>
      </c>
      <c r="G146" s="168" t="s">
        <v>842</v>
      </c>
      <c r="H146" s="169">
        <v>1</v>
      </c>
      <c r="I146" s="170">
        <v>0</v>
      </c>
      <c r="J146" s="170">
        <f>ROUND(I146*H146,2)</f>
        <v>0</v>
      </c>
      <c r="K146" s="167" t="s">
        <v>140</v>
      </c>
      <c r="L146" s="20"/>
      <c r="M146" s="171" t="s">
        <v>17</v>
      </c>
      <c r="N146" s="172" t="s">
        <v>42</v>
      </c>
      <c r="O146" s="173">
        <v>0</v>
      </c>
      <c r="P146" s="173">
        <f>O146*H146</f>
        <v>0</v>
      </c>
      <c r="Q146" s="173">
        <v>0</v>
      </c>
      <c r="R146" s="173">
        <f>Q146*H146</f>
        <v>0</v>
      </c>
      <c r="S146" s="173">
        <v>0</v>
      </c>
      <c r="T146" s="174">
        <f>S146*H146</f>
        <v>0</v>
      </c>
      <c r="U146" s="15"/>
      <c r="V146" s="15"/>
      <c r="W146" s="15"/>
      <c r="X146" s="15"/>
      <c r="Y146" s="15"/>
      <c r="Z146" s="15"/>
      <c r="AA146" s="15"/>
      <c r="AB146" s="15"/>
      <c r="AC146" s="15"/>
      <c r="AD146" s="15"/>
      <c r="AE146" s="15"/>
      <c r="AR146" s="175" t="s">
        <v>847</v>
      </c>
      <c r="AT146" s="175" t="s">
        <v>136</v>
      </c>
      <c r="AU146" s="175" t="s">
        <v>81</v>
      </c>
      <c r="AY146" s="2" t="s">
        <v>133</v>
      </c>
      <c r="BE146" s="176">
        <f>IF(N146="základní",J146,0)</f>
        <v>0</v>
      </c>
      <c r="BF146" s="176">
        <f>IF(N146="snížená",J146,0)</f>
        <v>0</v>
      </c>
      <c r="BG146" s="176">
        <f>IF(N146="zákl. přenesená",J146,0)</f>
        <v>0</v>
      </c>
      <c r="BH146" s="176">
        <f>IF(N146="sníž. přenesená",J146,0)</f>
        <v>0</v>
      </c>
      <c r="BI146" s="176">
        <f>IF(N146="nulová",J146,0)</f>
        <v>0</v>
      </c>
      <c r="BJ146" s="2" t="s">
        <v>79</v>
      </c>
      <c r="BK146" s="176">
        <f>ROUND(I146*H146,2)</f>
        <v>0</v>
      </c>
      <c r="BL146" s="2" t="s">
        <v>847</v>
      </c>
      <c r="BM146" s="175" t="s">
        <v>851</v>
      </c>
    </row>
    <row r="147" spans="1:65" s="21" customFormat="1" ht="16.5" customHeight="1" x14ac:dyDescent="0.2">
      <c r="A147" s="15"/>
      <c r="B147" s="16"/>
      <c r="C147" s="165" t="s">
        <v>286</v>
      </c>
      <c r="D147" s="165" t="s">
        <v>136</v>
      </c>
      <c r="E147" s="166" t="s">
        <v>852</v>
      </c>
      <c r="F147" s="167" t="s">
        <v>853</v>
      </c>
      <c r="G147" s="168" t="s">
        <v>842</v>
      </c>
      <c r="H147" s="169">
        <v>1</v>
      </c>
      <c r="I147" s="170">
        <v>0</v>
      </c>
      <c r="J147" s="170">
        <f>ROUND(I147*H147,2)</f>
        <v>0</v>
      </c>
      <c r="K147" s="167" t="s">
        <v>140</v>
      </c>
      <c r="L147" s="20"/>
      <c r="M147" s="171" t="s">
        <v>17</v>
      </c>
      <c r="N147" s="172" t="s">
        <v>42</v>
      </c>
      <c r="O147" s="173">
        <v>0</v>
      </c>
      <c r="P147" s="173">
        <f>O147*H147</f>
        <v>0</v>
      </c>
      <c r="Q147" s="173">
        <v>0</v>
      </c>
      <c r="R147" s="173">
        <f>Q147*H147</f>
        <v>0</v>
      </c>
      <c r="S147" s="173">
        <v>0</v>
      </c>
      <c r="T147" s="174">
        <f>S147*H147</f>
        <v>0</v>
      </c>
      <c r="U147" s="15"/>
      <c r="V147" s="15"/>
      <c r="W147" s="15"/>
      <c r="X147" s="15"/>
      <c r="Y147" s="15"/>
      <c r="Z147" s="15"/>
      <c r="AA147" s="15"/>
      <c r="AB147" s="15"/>
      <c r="AC147" s="15"/>
      <c r="AD147" s="15"/>
      <c r="AE147" s="15"/>
      <c r="AR147" s="175" t="s">
        <v>854</v>
      </c>
      <c r="AT147" s="175" t="s">
        <v>136</v>
      </c>
      <c r="AU147" s="175" t="s">
        <v>81</v>
      </c>
      <c r="AY147" s="2" t="s">
        <v>133</v>
      </c>
      <c r="BE147" s="176">
        <f>IF(N147="základní",J147,0)</f>
        <v>0</v>
      </c>
      <c r="BF147" s="176">
        <f>IF(N147="snížená",J147,0)</f>
        <v>0</v>
      </c>
      <c r="BG147" s="176">
        <f>IF(N147="zákl. přenesená",J147,0)</f>
        <v>0</v>
      </c>
      <c r="BH147" s="176">
        <f>IF(N147="sníž. přenesená",J147,0)</f>
        <v>0</v>
      </c>
      <c r="BI147" s="176">
        <f>IF(N147="nulová",J147,0)</f>
        <v>0</v>
      </c>
      <c r="BJ147" s="2" t="s">
        <v>79</v>
      </c>
      <c r="BK147" s="176">
        <f>ROUND(I147*H147,2)</f>
        <v>0</v>
      </c>
      <c r="BL147" s="2" t="s">
        <v>854</v>
      </c>
      <c r="BM147" s="175" t="s">
        <v>855</v>
      </c>
    </row>
    <row r="148" spans="1:65" s="21" customFormat="1" ht="16.5" customHeight="1" x14ac:dyDescent="0.2">
      <c r="A148" s="15"/>
      <c r="B148" s="16"/>
      <c r="C148" s="165" t="s">
        <v>292</v>
      </c>
      <c r="D148" s="165" t="s">
        <v>136</v>
      </c>
      <c r="E148" s="166" t="s">
        <v>856</v>
      </c>
      <c r="F148" s="167" t="s">
        <v>857</v>
      </c>
      <c r="G148" s="168" t="s">
        <v>842</v>
      </c>
      <c r="H148" s="169">
        <v>1</v>
      </c>
      <c r="I148" s="170">
        <v>0</v>
      </c>
      <c r="J148" s="170">
        <f>ROUND(I148*H148,2)</f>
        <v>0</v>
      </c>
      <c r="K148" s="167" t="s">
        <v>140</v>
      </c>
      <c r="L148" s="20"/>
      <c r="M148" s="222" t="s">
        <v>17</v>
      </c>
      <c r="N148" s="223" t="s">
        <v>42</v>
      </c>
      <c r="O148" s="224">
        <v>0</v>
      </c>
      <c r="P148" s="224">
        <f>O148*H148</f>
        <v>0</v>
      </c>
      <c r="Q148" s="224">
        <v>0</v>
      </c>
      <c r="R148" s="224">
        <f>Q148*H148</f>
        <v>0</v>
      </c>
      <c r="S148" s="224">
        <v>0</v>
      </c>
      <c r="T148" s="225">
        <f>S148*H148</f>
        <v>0</v>
      </c>
      <c r="U148" s="15"/>
      <c r="V148" s="15"/>
      <c r="W148" s="15"/>
      <c r="X148" s="15"/>
      <c r="Y148" s="15"/>
      <c r="Z148" s="15"/>
      <c r="AA148" s="15"/>
      <c r="AB148" s="15"/>
      <c r="AC148" s="15"/>
      <c r="AD148" s="15"/>
      <c r="AE148" s="15"/>
      <c r="AR148" s="175" t="s">
        <v>858</v>
      </c>
      <c r="AT148" s="175" t="s">
        <v>136</v>
      </c>
      <c r="AU148" s="175" t="s">
        <v>81</v>
      </c>
      <c r="AY148" s="2" t="s">
        <v>133</v>
      </c>
      <c r="BE148" s="176">
        <f>IF(N148="základní",J148,0)</f>
        <v>0</v>
      </c>
      <c r="BF148" s="176">
        <f>IF(N148="snížená",J148,0)</f>
        <v>0</v>
      </c>
      <c r="BG148" s="176">
        <f>IF(N148="zákl. přenesená",J148,0)</f>
        <v>0</v>
      </c>
      <c r="BH148" s="176">
        <f>IF(N148="sníž. přenesená",J148,0)</f>
        <v>0</v>
      </c>
      <c r="BI148" s="176">
        <f>IF(N148="nulová",J148,0)</f>
        <v>0</v>
      </c>
      <c r="BJ148" s="2" t="s">
        <v>79</v>
      </c>
      <c r="BK148" s="176">
        <f>ROUND(I148*H148,2)</f>
        <v>0</v>
      </c>
      <c r="BL148" s="2" t="s">
        <v>858</v>
      </c>
      <c r="BM148" s="175" t="s">
        <v>859</v>
      </c>
    </row>
    <row r="149" spans="1:65" s="21" customFormat="1" ht="6.9" customHeight="1" x14ac:dyDescent="0.2">
      <c r="A149" s="15"/>
      <c r="B149" s="30"/>
      <c r="C149" s="31"/>
      <c r="D149" s="31"/>
      <c r="E149" s="31"/>
      <c r="F149" s="31"/>
      <c r="G149" s="31"/>
      <c r="H149" s="31"/>
      <c r="I149" s="31"/>
      <c r="J149" s="31"/>
      <c r="K149" s="31"/>
      <c r="L149" s="20"/>
      <c r="M149" s="15"/>
      <c r="O149" s="15"/>
      <c r="P149" s="15"/>
      <c r="Q149" s="15"/>
      <c r="R149" s="15"/>
      <c r="S149" s="15"/>
      <c r="T149" s="15"/>
      <c r="U149" s="15"/>
      <c r="V149" s="15"/>
      <c r="W149" s="15"/>
      <c r="X149" s="15"/>
      <c r="Y149" s="15"/>
      <c r="Z149" s="15"/>
      <c r="AA149" s="15"/>
      <c r="AB149" s="15"/>
      <c r="AC149" s="15"/>
      <c r="AD149" s="15"/>
      <c r="AE149" s="15"/>
    </row>
  </sheetData>
  <sheetProtection formatColumns="0" formatRows="0" autoFilter="0"/>
  <autoFilter ref="C88:K148"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0495E-88BE-40FF-9B0F-1C2CA0DCB9B5}">
  <sheetPr>
    <pageSetUpPr fitToPage="1"/>
  </sheetPr>
  <dimension ref="A1:BM147"/>
  <sheetViews>
    <sheetView showGridLines="0" topLeftCell="A77" workbookViewId="0">
      <selection activeCell="L149" sqref="L149"/>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3"/>
      <c r="M2" s="363"/>
      <c r="N2" s="363"/>
      <c r="O2" s="363"/>
      <c r="P2" s="363"/>
      <c r="Q2" s="363"/>
      <c r="R2" s="363"/>
      <c r="S2" s="363"/>
      <c r="T2" s="363"/>
      <c r="U2" s="363"/>
      <c r="V2" s="363"/>
      <c r="AT2" s="2" t="s">
        <v>87</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73" t="str">
        <f>'[1]Rekapitulace stavby'!K6</f>
        <v>INFRASTRUKTURA ZŠ CHOMUTOV - učebna pří.vědy -ZŠ Beethovenova, Chomutov</v>
      </c>
      <c r="F7" s="374"/>
      <c r="G7" s="374"/>
      <c r="H7" s="374"/>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375" t="s">
        <v>860</v>
      </c>
      <c r="F9" s="376"/>
      <c r="G9" s="376"/>
      <c r="H9" s="376"/>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377" t="str">
        <f>'[1]Rekapitulace stavby'!E14</f>
        <v xml:space="preserve"> </v>
      </c>
      <c r="F18" s="377"/>
      <c r="G18" s="377"/>
      <c r="H18" s="377"/>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378" t="s">
        <v>17</v>
      </c>
      <c r="F27" s="378"/>
      <c r="G27" s="378"/>
      <c r="H27" s="378"/>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ROUND(J84,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ROUND((SUM(BE84:BE146)),  2)</f>
        <v>0</v>
      </c>
      <c r="G33" s="15"/>
      <c r="H33" s="15"/>
      <c r="I33" s="104">
        <v>0.21</v>
      </c>
      <c r="J33" s="103">
        <f>ROUND(((SUM(BE84:BE146))*I33),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ROUND((SUM(BF84:BF146)),  2)</f>
        <v>0</v>
      </c>
      <c r="G34" s="15"/>
      <c r="H34" s="15"/>
      <c r="I34" s="104">
        <v>0.15</v>
      </c>
      <c r="J34" s="103">
        <f>ROUND(((SUM(BF84:BF146))*I34),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ROUND((SUM(BG84:BG146)),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ROUND((SUM(BH84:BH146)),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ROUND((SUM(BI84:BI146)),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71" t="str">
        <f>E7</f>
        <v>INFRASTRUKTURA ZŠ CHOMUTOV - učebna pří.vědy -ZŠ Beethovenova, Chomutov</v>
      </c>
      <c r="F48" s="372"/>
      <c r="G48" s="372"/>
      <c r="H48" s="372"/>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53" t="str">
        <f>E9</f>
        <v>SO 03-b2 - elektro materiál</v>
      </c>
      <c r="F50" s="370"/>
      <c r="G50" s="370"/>
      <c r="H50" s="370"/>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J84</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861</v>
      </c>
      <c r="E60" s="127"/>
      <c r="F60" s="127"/>
      <c r="G60" s="127"/>
      <c r="H60" s="127"/>
      <c r="I60" s="127"/>
      <c r="J60" s="128">
        <f>J85</f>
        <v>0</v>
      </c>
      <c r="K60" s="125"/>
      <c r="L60" s="129"/>
    </row>
    <row r="61" spans="1:47" s="123" customFormat="1" ht="24.9" customHeight="1" x14ac:dyDescent="0.2">
      <c r="B61" s="124"/>
      <c r="C61" s="125"/>
      <c r="D61" s="126" t="s">
        <v>862</v>
      </c>
      <c r="E61" s="127"/>
      <c r="F61" s="127"/>
      <c r="G61" s="127"/>
      <c r="H61" s="127"/>
      <c r="I61" s="127"/>
      <c r="J61" s="128">
        <f>J94</f>
        <v>0</v>
      </c>
      <c r="K61" s="125"/>
      <c r="L61" s="129"/>
    </row>
    <row r="62" spans="1:47" s="123" customFormat="1" ht="24.9" customHeight="1" x14ac:dyDescent="0.2">
      <c r="B62" s="124"/>
      <c r="C62" s="125"/>
      <c r="D62" s="126" t="s">
        <v>863</v>
      </c>
      <c r="E62" s="127"/>
      <c r="F62" s="127"/>
      <c r="G62" s="127"/>
      <c r="H62" s="127"/>
      <c r="I62" s="127"/>
      <c r="J62" s="128">
        <f>J108</f>
        <v>0</v>
      </c>
      <c r="K62" s="125"/>
      <c r="L62" s="129"/>
    </row>
    <row r="63" spans="1:47" s="123" customFormat="1" ht="24.9" customHeight="1" x14ac:dyDescent="0.2">
      <c r="B63" s="124"/>
      <c r="C63" s="125"/>
      <c r="D63" s="126" t="s">
        <v>864</v>
      </c>
      <c r="E63" s="127"/>
      <c r="F63" s="127"/>
      <c r="G63" s="127"/>
      <c r="H63" s="127"/>
      <c r="I63" s="127"/>
      <c r="J63" s="128">
        <f>J114</f>
        <v>0</v>
      </c>
      <c r="K63" s="125"/>
      <c r="L63" s="129"/>
    </row>
    <row r="64" spans="1:47" s="123" customFormat="1" ht="24.9" customHeight="1" x14ac:dyDescent="0.2">
      <c r="B64" s="124"/>
      <c r="C64" s="125"/>
      <c r="D64" s="126" t="s">
        <v>865</v>
      </c>
      <c r="E64" s="127"/>
      <c r="F64" s="127"/>
      <c r="G64" s="127"/>
      <c r="H64" s="127"/>
      <c r="I64" s="127"/>
      <c r="J64" s="128">
        <f>J131</f>
        <v>0</v>
      </c>
      <c r="K64" s="125"/>
      <c r="L64" s="129"/>
    </row>
    <row r="65" spans="1:31" s="21" customFormat="1" ht="21.75" customHeight="1" x14ac:dyDescent="0.2">
      <c r="A65" s="15"/>
      <c r="B65" s="16"/>
      <c r="C65" s="17"/>
      <c r="D65" s="17"/>
      <c r="E65" s="17"/>
      <c r="F65" s="17"/>
      <c r="G65" s="17"/>
      <c r="H65" s="17"/>
      <c r="I65" s="17"/>
      <c r="J65" s="17"/>
      <c r="K65" s="17"/>
      <c r="L65" s="91"/>
      <c r="S65" s="15"/>
      <c r="T65" s="15"/>
      <c r="U65" s="15"/>
      <c r="V65" s="15"/>
      <c r="W65" s="15"/>
      <c r="X65" s="15"/>
      <c r="Y65" s="15"/>
      <c r="Z65" s="15"/>
      <c r="AA65" s="15"/>
      <c r="AB65" s="15"/>
      <c r="AC65" s="15"/>
      <c r="AD65" s="15"/>
      <c r="AE65" s="15"/>
    </row>
    <row r="66" spans="1:31" s="21" customFormat="1" ht="6.9" customHeight="1" x14ac:dyDescent="0.2">
      <c r="A66" s="15"/>
      <c r="B66" s="30"/>
      <c r="C66" s="31"/>
      <c r="D66" s="31"/>
      <c r="E66" s="31"/>
      <c r="F66" s="31"/>
      <c r="G66" s="31"/>
      <c r="H66" s="31"/>
      <c r="I66" s="31"/>
      <c r="J66" s="31"/>
      <c r="K66" s="31"/>
      <c r="L66" s="91"/>
      <c r="S66" s="15"/>
      <c r="T66" s="15"/>
      <c r="U66" s="15"/>
      <c r="V66" s="15"/>
      <c r="W66" s="15"/>
      <c r="X66" s="15"/>
      <c r="Y66" s="15"/>
      <c r="Z66" s="15"/>
      <c r="AA66" s="15"/>
      <c r="AB66" s="15"/>
      <c r="AC66" s="15"/>
      <c r="AD66" s="15"/>
      <c r="AE66" s="15"/>
    </row>
    <row r="70" spans="1:31" s="21" customFormat="1" ht="6.9" customHeight="1" x14ac:dyDescent="0.2">
      <c r="A70" s="15"/>
      <c r="B70" s="32"/>
      <c r="C70" s="33"/>
      <c r="D70" s="33"/>
      <c r="E70" s="33"/>
      <c r="F70" s="33"/>
      <c r="G70" s="33"/>
      <c r="H70" s="33"/>
      <c r="I70" s="33"/>
      <c r="J70" s="33"/>
      <c r="K70" s="33"/>
      <c r="L70" s="91"/>
      <c r="S70" s="15"/>
      <c r="T70" s="15"/>
      <c r="U70" s="15"/>
      <c r="V70" s="15"/>
      <c r="W70" s="15"/>
      <c r="X70" s="15"/>
      <c r="Y70" s="15"/>
      <c r="Z70" s="15"/>
      <c r="AA70" s="15"/>
      <c r="AB70" s="15"/>
      <c r="AC70" s="15"/>
      <c r="AD70" s="15"/>
      <c r="AE70" s="15"/>
    </row>
    <row r="71" spans="1:31" s="21" customFormat="1" ht="24.9" customHeight="1" x14ac:dyDescent="0.2">
      <c r="A71" s="15"/>
      <c r="B71" s="16"/>
      <c r="C71" s="8" t="s">
        <v>118</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6.9" customHeight="1" x14ac:dyDescent="0.2">
      <c r="A72" s="15"/>
      <c r="B72" s="16"/>
      <c r="C72" s="17"/>
      <c r="D72" s="17"/>
      <c r="E72" s="17"/>
      <c r="F72" s="17"/>
      <c r="G72" s="17"/>
      <c r="H72" s="17"/>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14</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371" t="str">
        <f>E7</f>
        <v>INFRASTRUKTURA ZŠ CHOMUTOV - učebna pří.vědy -ZŠ Beethovenova, Chomutov</v>
      </c>
      <c r="F74" s="372"/>
      <c r="G74" s="372"/>
      <c r="H74" s="372"/>
      <c r="I74" s="17"/>
      <c r="J74" s="17"/>
      <c r="K74" s="17"/>
      <c r="L74" s="91"/>
      <c r="S74" s="15"/>
      <c r="T74" s="15"/>
      <c r="U74" s="15"/>
      <c r="V74" s="15"/>
      <c r="W74" s="15"/>
      <c r="X74" s="15"/>
      <c r="Y74" s="15"/>
      <c r="Z74" s="15"/>
      <c r="AA74" s="15"/>
      <c r="AB74" s="15"/>
      <c r="AC74" s="15"/>
      <c r="AD74" s="15"/>
      <c r="AE74" s="15"/>
    </row>
    <row r="75" spans="1:31" s="21" customFormat="1" ht="12" customHeight="1" x14ac:dyDescent="0.2">
      <c r="A75" s="15"/>
      <c r="B75" s="16"/>
      <c r="C75" s="12" t="s">
        <v>94</v>
      </c>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6.5" customHeight="1" x14ac:dyDescent="0.2">
      <c r="A76" s="15"/>
      <c r="B76" s="16"/>
      <c r="C76" s="17"/>
      <c r="D76" s="17"/>
      <c r="E76" s="353" t="str">
        <f>E9</f>
        <v>SO 03-b2 - elektro materiál</v>
      </c>
      <c r="F76" s="370"/>
      <c r="G76" s="370"/>
      <c r="H76" s="370"/>
      <c r="I76" s="17"/>
      <c r="J76" s="17"/>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2" customHeight="1" x14ac:dyDescent="0.2">
      <c r="A78" s="15"/>
      <c r="B78" s="16"/>
      <c r="C78" s="12" t="s">
        <v>19</v>
      </c>
      <c r="D78" s="17"/>
      <c r="E78" s="17"/>
      <c r="F78" s="13" t="str">
        <f>F12</f>
        <v xml:space="preserve"> </v>
      </c>
      <c r="G78" s="17"/>
      <c r="H78" s="17"/>
      <c r="I78" s="12" t="s">
        <v>21</v>
      </c>
      <c r="J78" s="116" t="str">
        <f>IF(J12="","",J12)</f>
        <v>2. 3. 2020</v>
      </c>
      <c r="K78" s="17"/>
      <c r="L78" s="91"/>
      <c r="S78" s="15"/>
      <c r="T78" s="15"/>
      <c r="U78" s="15"/>
      <c r="V78" s="15"/>
      <c r="W78" s="15"/>
      <c r="X78" s="15"/>
      <c r="Y78" s="15"/>
      <c r="Z78" s="15"/>
      <c r="AA78" s="15"/>
      <c r="AB78" s="15"/>
      <c r="AC78" s="15"/>
      <c r="AD78" s="15"/>
      <c r="AE78" s="15"/>
    </row>
    <row r="79" spans="1:31" s="21" customFormat="1" ht="6.9" customHeight="1" x14ac:dyDescent="0.2">
      <c r="A79" s="15"/>
      <c r="B79" s="16"/>
      <c r="C79" s="17"/>
      <c r="D79" s="17"/>
      <c r="E79" s="17"/>
      <c r="F79" s="17"/>
      <c r="G79" s="17"/>
      <c r="H79" s="17"/>
      <c r="I79" s="17"/>
      <c r="J79" s="17"/>
      <c r="K79" s="17"/>
      <c r="L79" s="91"/>
      <c r="S79" s="15"/>
      <c r="T79" s="15"/>
      <c r="U79" s="15"/>
      <c r="V79" s="15"/>
      <c r="W79" s="15"/>
      <c r="X79" s="15"/>
      <c r="Y79" s="15"/>
      <c r="Z79" s="15"/>
      <c r="AA79" s="15"/>
      <c r="AB79" s="15"/>
      <c r="AC79" s="15"/>
      <c r="AD79" s="15"/>
      <c r="AE79" s="15"/>
    </row>
    <row r="80" spans="1:31" s="21" customFormat="1" ht="25.65" customHeight="1" x14ac:dyDescent="0.2">
      <c r="A80" s="15"/>
      <c r="B80" s="16"/>
      <c r="C80" s="12" t="s">
        <v>23</v>
      </c>
      <c r="D80" s="17"/>
      <c r="E80" s="17"/>
      <c r="F80" s="13" t="str">
        <f>E15</f>
        <v>Statutární město Chomutov</v>
      </c>
      <c r="G80" s="17"/>
      <c r="H80" s="17"/>
      <c r="I80" s="12" t="s">
        <v>29</v>
      </c>
      <c r="J80" s="117" t="str">
        <f>E21</f>
        <v>KAP ATELIER s.r.o.</v>
      </c>
      <c r="K80" s="17"/>
      <c r="L80" s="91"/>
      <c r="S80" s="15"/>
      <c r="T80" s="15"/>
      <c r="U80" s="15"/>
      <c r="V80" s="15"/>
      <c r="W80" s="15"/>
      <c r="X80" s="15"/>
      <c r="Y80" s="15"/>
      <c r="Z80" s="15"/>
      <c r="AA80" s="15"/>
      <c r="AB80" s="15"/>
      <c r="AC80" s="15"/>
      <c r="AD80" s="15"/>
      <c r="AE80" s="15"/>
    </row>
    <row r="81" spans="1:65" s="21" customFormat="1" ht="25.65" customHeight="1" x14ac:dyDescent="0.2">
      <c r="A81" s="15"/>
      <c r="B81" s="16"/>
      <c r="C81" s="12" t="s">
        <v>28</v>
      </c>
      <c r="D81" s="17"/>
      <c r="E81" s="17"/>
      <c r="F81" s="13" t="str">
        <f>IF(E18="","",E18)</f>
        <v xml:space="preserve"> </v>
      </c>
      <c r="G81" s="17"/>
      <c r="H81" s="17"/>
      <c r="I81" s="12" t="s">
        <v>32</v>
      </c>
      <c r="J81" s="117" t="str">
        <f>E24</f>
        <v>ing. Kateřina Tumpachová</v>
      </c>
      <c r="K81" s="17"/>
      <c r="L81" s="91"/>
      <c r="S81" s="15"/>
      <c r="T81" s="15"/>
      <c r="U81" s="15"/>
      <c r="V81" s="15"/>
      <c r="W81" s="15"/>
      <c r="X81" s="15"/>
      <c r="Y81" s="15"/>
      <c r="Z81" s="15"/>
      <c r="AA81" s="15"/>
      <c r="AB81" s="15"/>
      <c r="AC81" s="15"/>
      <c r="AD81" s="15"/>
      <c r="AE81" s="15"/>
    </row>
    <row r="82" spans="1:65" s="21" customFormat="1" ht="10.35" customHeight="1" x14ac:dyDescent="0.2">
      <c r="A82" s="15"/>
      <c r="B82" s="16"/>
      <c r="C82" s="17"/>
      <c r="D82" s="17"/>
      <c r="E82" s="17"/>
      <c r="F82" s="17"/>
      <c r="G82" s="17"/>
      <c r="H82" s="17"/>
      <c r="I82" s="17"/>
      <c r="J82" s="17"/>
      <c r="K82" s="17"/>
      <c r="L82" s="91"/>
      <c r="S82" s="15"/>
      <c r="T82" s="15"/>
      <c r="U82" s="15"/>
      <c r="V82" s="15"/>
      <c r="W82" s="15"/>
      <c r="X82" s="15"/>
      <c r="Y82" s="15"/>
      <c r="Z82" s="15"/>
      <c r="AA82" s="15"/>
      <c r="AB82" s="15"/>
      <c r="AC82" s="15"/>
      <c r="AD82" s="15"/>
      <c r="AE82" s="15"/>
    </row>
    <row r="83" spans="1:65" s="143" customFormat="1" ht="29.25" customHeight="1" x14ac:dyDescent="0.2">
      <c r="A83" s="137"/>
      <c r="B83" s="138"/>
      <c r="C83" s="139" t="s">
        <v>119</v>
      </c>
      <c r="D83" s="140" t="s">
        <v>56</v>
      </c>
      <c r="E83" s="140" t="s">
        <v>52</v>
      </c>
      <c r="F83" s="140" t="s">
        <v>53</v>
      </c>
      <c r="G83" s="140" t="s">
        <v>120</v>
      </c>
      <c r="H83" s="140" t="s">
        <v>121</v>
      </c>
      <c r="I83" s="140" t="s">
        <v>122</v>
      </c>
      <c r="J83" s="140" t="s">
        <v>98</v>
      </c>
      <c r="K83" s="141" t="s">
        <v>123</v>
      </c>
      <c r="L83" s="142"/>
      <c r="M83" s="52" t="s">
        <v>17</v>
      </c>
      <c r="N83" s="53" t="s">
        <v>41</v>
      </c>
      <c r="O83" s="53" t="s">
        <v>124</v>
      </c>
      <c r="P83" s="53" t="s">
        <v>125</v>
      </c>
      <c r="Q83" s="53" t="s">
        <v>126</v>
      </c>
      <c r="R83" s="53" t="s">
        <v>127</v>
      </c>
      <c r="S83" s="53" t="s">
        <v>128</v>
      </c>
      <c r="T83" s="54" t="s">
        <v>129</v>
      </c>
      <c r="U83" s="137"/>
      <c r="V83" s="137"/>
      <c r="W83" s="137"/>
      <c r="X83" s="137"/>
      <c r="Y83" s="137"/>
      <c r="Z83" s="137"/>
      <c r="AA83" s="137"/>
      <c r="AB83" s="137"/>
      <c r="AC83" s="137"/>
      <c r="AD83" s="137"/>
      <c r="AE83" s="137"/>
    </row>
    <row r="84" spans="1:65" s="21" customFormat="1" ht="22.95" customHeight="1" x14ac:dyDescent="0.3">
      <c r="A84" s="15"/>
      <c r="B84" s="16"/>
      <c r="C84" s="60" t="s">
        <v>130</v>
      </c>
      <c r="D84" s="17"/>
      <c r="E84" s="17"/>
      <c r="F84" s="17"/>
      <c r="G84" s="17"/>
      <c r="H84" s="17"/>
      <c r="I84" s="17"/>
      <c r="J84" s="144">
        <f>BK84</f>
        <v>0</v>
      </c>
      <c r="K84" s="17"/>
      <c r="L84" s="20"/>
      <c r="M84" s="55"/>
      <c r="N84" s="145"/>
      <c r="O84" s="56"/>
      <c r="P84" s="146">
        <f>P85+P94+P108+P114+P131</f>
        <v>0</v>
      </c>
      <c r="Q84" s="56"/>
      <c r="R84" s="146">
        <f>R85+R94+R108+R114+R131</f>
        <v>0</v>
      </c>
      <c r="S84" s="56"/>
      <c r="T84" s="147">
        <f>T85+T94+T108+T114+T131</f>
        <v>0</v>
      </c>
      <c r="U84" s="15"/>
      <c r="V84" s="15"/>
      <c r="W84" s="15"/>
      <c r="X84" s="15"/>
      <c r="Y84" s="15"/>
      <c r="Z84" s="15"/>
      <c r="AA84" s="15"/>
      <c r="AB84" s="15"/>
      <c r="AC84" s="15"/>
      <c r="AD84" s="15"/>
      <c r="AE84" s="15"/>
      <c r="AT84" s="2" t="s">
        <v>70</v>
      </c>
      <c r="AU84" s="2" t="s">
        <v>99</v>
      </c>
      <c r="BK84" s="148">
        <f>BK85+BK94+BK108+BK114+BK131</f>
        <v>0</v>
      </c>
    </row>
    <row r="85" spans="1:65" s="149" customFormat="1" ht="25.95" customHeight="1" x14ac:dyDescent="0.25">
      <c r="B85" s="150"/>
      <c r="C85" s="151"/>
      <c r="D85" s="152" t="s">
        <v>70</v>
      </c>
      <c r="E85" s="153" t="s">
        <v>866</v>
      </c>
      <c r="F85" s="153" t="s">
        <v>867</v>
      </c>
      <c r="G85" s="151"/>
      <c r="H85" s="151"/>
      <c r="I85" s="151"/>
      <c r="J85" s="154">
        <f>BK85</f>
        <v>0</v>
      </c>
      <c r="K85" s="151"/>
      <c r="L85" s="155"/>
      <c r="M85" s="156"/>
      <c r="N85" s="157"/>
      <c r="O85" s="157"/>
      <c r="P85" s="158">
        <f>SUM(P86:P93)</f>
        <v>0</v>
      </c>
      <c r="Q85" s="157"/>
      <c r="R85" s="158">
        <f>SUM(R86:R93)</f>
        <v>0</v>
      </c>
      <c r="S85" s="157"/>
      <c r="T85" s="159">
        <f>SUM(T86:T93)</f>
        <v>0</v>
      </c>
      <c r="AR85" s="160" t="s">
        <v>79</v>
      </c>
      <c r="AT85" s="161" t="s">
        <v>70</v>
      </c>
      <c r="AU85" s="161" t="s">
        <v>71</v>
      </c>
      <c r="AY85" s="160" t="s">
        <v>133</v>
      </c>
      <c r="BK85" s="162">
        <f>SUM(BK86:BK93)</f>
        <v>0</v>
      </c>
    </row>
    <row r="86" spans="1:65" s="21" customFormat="1" ht="16.5" customHeight="1" x14ac:dyDescent="0.2">
      <c r="A86" s="15"/>
      <c r="B86" s="16"/>
      <c r="C86" s="213" t="s">
        <v>79</v>
      </c>
      <c r="D86" s="213" t="s">
        <v>293</v>
      </c>
      <c r="E86" s="214" t="s">
        <v>868</v>
      </c>
      <c r="F86" s="215" t="s">
        <v>869</v>
      </c>
      <c r="G86" s="216" t="s">
        <v>870</v>
      </c>
      <c r="H86" s="217">
        <v>1</v>
      </c>
      <c r="I86" s="218">
        <v>0</v>
      </c>
      <c r="J86" s="218">
        <f t="shared" ref="J86:J92" si="0">ROUND(I86*H86,2)</f>
        <v>0</v>
      </c>
      <c r="K86" s="215" t="s">
        <v>306</v>
      </c>
      <c r="L86" s="219"/>
      <c r="M86" s="220" t="s">
        <v>17</v>
      </c>
      <c r="N86" s="221" t="s">
        <v>42</v>
      </c>
      <c r="O86" s="173">
        <v>0</v>
      </c>
      <c r="P86" s="173">
        <f t="shared" ref="P86:P92" si="1">O86*H86</f>
        <v>0</v>
      </c>
      <c r="Q86" s="173">
        <v>0</v>
      </c>
      <c r="R86" s="173">
        <f t="shared" ref="R86:R92" si="2">Q86*H86</f>
        <v>0</v>
      </c>
      <c r="S86" s="173">
        <v>0</v>
      </c>
      <c r="T86" s="174">
        <f t="shared" ref="T86:T92" si="3">S86*H86</f>
        <v>0</v>
      </c>
      <c r="U86" s="15"/>
      <c r="V86" s="15"/>
      <c r="W86" s="15"/>
      <c r="X86" s="15"/>
      <c r="Y86" s="15"/>
      <c r="Z86" s="15"/>
      <c r="AA86" s="15"/>
      <c r="AB86" s="15"/>
      <c r="AC86" s="15"/>
      <c r="AD86" s="15"/>
      <c r="AE86" s="15"/>
      <c r="AR86" s="175" t="s">
        <v>172</v>
      </c>
      <c r="AT86" s="175" t="s">
        <v>293</v>
      </c>
      <c r="AU86" s="175" t="s">
        <v>79</v>
      </c>
      <c r="AY86" s="2" t="s">
        <v>133</v>
      </c>
      <c r="BE86" s="176">
        <f t="shared" ref="BE86:BE92" si="4">IF(N86="základní",J86,0)</f>
        <v>0</v>
      </c>
      <c r="BF86" s="176">
        <f t="shared" ref="BF86:BF92" si="5">IF(N86="snížená",J86,0)</f>
        <v>0</v>
      </c>
      <c r="BG86" s="176">
        <f t="shared" ref="BG86:BG92" si="6">IF(N86="zákl. přenesená",J86,0)</f>
        <v>0</v>
      </c>
      <c r="BH86" s="176">
        <f t="shared" ref="BH86:BH92" si="7">IF(N86="sníž. přenesená",J86,0)</f>
        <v>0</v>
      </c>
      <c r="BI86" s="176">
        <f t="shared" ref="BI86:BI92" si="8">IF(N86="nulová",J86,0)</f>
        <v>0</v>
      </c>
      <c r="BJ86" s="2" t="s">
        <v>79</v>
      </c>
      <c r="BK86" s="176">
        <f t="shared" ref="BK86:BK92" si="9">ROUND(I86*H86,2)</f>
        <v>0</v>
      </c>
      <c r="BL86" s="2" t="s">
        <v>141</v>
      </c>
      <c r="BM86" s="175" t="s">
        <v>81</v>
      </c>
    </row>
    <row r="87" spans="1:65" s="21" customFormat="1" ht="16.5" customHeight="1" x14ac:dyDescent="0.2">
      <c r="A87" s="15"/>
      <c r="B87" s="16"/>
      <c r="C87" s="213" t="s">
        <v>81</v>
      </c>
      <c r="D87" s="213" t="s">
        <v>293</v>
      </c>
      <c r="E87" s="214" t="s">
        <v>871</v>
      </c>
      <c r="F87" s="215" t="s">
        <v>872</v>
      </c>
      <c r="G87" s="216" t="s">
        <v>870</v>
      </c>
      <c r="H87" s="217">
        <v>1</v>
      </c>
      <c r="I87" s="218">
        <v>0</v>
      </c>
      <c r="J87" s="218">
        <f t="shared" si="0"/>
        <v>0</v>
      </c>
      <c r="K87" s="215" t="s">
        <v>306</v>
      </c>
      <c r="L87" s="219"/>
      <c r="M87" s="220" t="s">
        <v>17</v>
      </c>
      <c r="N87" s="221" t="s">
        <v>42</v>
      </c>
      <c r="O87" s="173">
        <v>0</v>
      </c>
      <c r="P87" s="173">
        <f t="shared" si="1"/>
        <v>0</v>
      </c>
      <c r="Q87" s="173">
        <v>0</v>
      </c>
      <c r="R87" s="173">
        <f t="shared" si="2"/>
        <v>0</v>
      </c>
      <c r="S87" s="173">
        <v>0</v>
      </c>
      <c r="T87" s="174">
        <f t="shared" si="3"/>
        <v>0</v>
      </c>
      <c r="U87" s="15"/>
      <c r="V87" s="15"/>
      <c r="W87" s="15"/>
      <c r="X87" s="15"/>
      <c r="Y87" s="15"/>
      <c r="Z87" s="15"/>
      <c r="AA87" s="15"/>
      <c r="AB87" s="15"/>
      <c r="AC87" s="15"/>
      <c r="AD87" s="15"/>
      <c r="AE87" s="15"/>
      <c r="AR87" s="175" t="s">
        <v>172</v>
      </c>
      <c r="AT87" s="175" t="s">
        <v>293</v>
      </c>
      <c r="AU87" s="175" t="s">
        <v>79</v>
      </c>
      <c r="AY87" s="2" t="s">
        <v>133</v>
      </c>
      <c r="BE87" s="176">
        <f t="shared" si="4"/>
        <v>0</v>
      </c>
      <c r="BF87" s="176">
        <f t="shared" si="5"/>
        <v>0</v>
      </c>
      <c r="BG87" s="176">
        <f t="shared" si="6"/>
        <v>0</v>
      </c>
      <c r="BH87" s="176">
        <f t="shared" si="7"/>
        <v>0</v>
      </c>
      <c r="BI87" s="176">
        <f t="shared" si="8"/>
        <v>0</v>
      </c>
      <c r="BJ87" s="2" t="s">
        <v>79</v>
      </c>
      <c r="BK87" s="176">
        <f t="shared" si="9"/>
        <v>0</v>
      </c>
      <c r="BL87" s="2" t="s">
        <v>141</v>
      </c>
      <c r="BM87" s="175" t="s">
        <v>141</v>
      </c>
    </row>
    <row r="88" spans="1:65" s="21" customFormat="1" ht="16.5" customHeight="1" x14ac:dyDescent="0.2">
      <c r="A88" s="15"/>
      <c r="B88" s="16"/>
      <c r="C88" s="213" t="s">
        <v>134</v>
      </c>
      <c r="D88" s="213" t="s">
        <v>293</v>
      </c>
      <c r="E88" s="214" t="s">
        <v>873</v>
      </c>
      <c r="F88" s="215" t="s">
        <v>874</v>
      </c>
      <c r="G88" s="216" t="s">
        <v>870</v>
      </c>
      <c r="H88" s="217">
        <v>1</v>
      </c>
      <c r="I88" s="218">
        <v>0</v>
      </c>
      <c r="J88" s="218">
        <f t="shared" si="0"/>
        <v>0</v>
      </c>
      <c r="K88" s="215" t="s">
        <v>306</v>
      </c>
      <c r="L88" s="219"/>
      <c r="M88" s="220" t="s">
        <v>17</v>
      </c>
      <c r="N88" s="221" t="s">
        <v>42</v>
      </c>
      <c r="O88" s="173">
        <v>0</v>
      </c>
      <c r="P88" s="173">
        <f t="shared" si="1"/>
        <v>0</v>
      </c>
      <c r="Q88" s="173">
        <v>0</v>
      </c>
      <c r="R88" s="173">
        <f t="shared" si="2"/>
        <v>0</v>
      </c>
      <c r="S88" s="173">
        <v>0</v>
      </c>
      <c r="T88" s="174">
        <f t="shared" si="3"/>
        <v>0</v>
      </c>
      <c r="U88" s="15"/>
      <c r="V88" s="15"/>
      <c r="W88" s="15"/>
      <c r="X88" s="15"/>
      <c r="Y88" s="15"/>
      <c r="Z88" s="15"/>
      <c r="AA88" s="15"/>
      <c r="AB88" s="15"/>
      <c r="AC88" s="15"/>
      <c r="AD88" s="15"/>
      <c r="AE88" s="15"/>
      <c r="AR88" s="175" t="s">
        <v>172</v>
      </c>
      <c r="AT88" s="175" t="s">
        <v>293</v>
      </c>
      <c r="AU88" s="175" t="s">
        <v>79</v>
      </c>
      <c r="AY88" s="2" t="s">
        <v>133</v>
      </c>
      <c r="BE88" s="176">
        <f t="shared" si="4"/>
        <v>0</v>
      </c>
      <c r="BF88" s="176">
        <f t="shared" si="5"/>
        <v>0</v>
      </c>
      <c r="BG88" s="176">
        <f t="shared" si="6"/>
        <v>0</v>
      </c>
      <c r="BH88" s="176">
        <f t="shared" si="7"/>
        <v>0</v>
      </c>
      <c r="BI88" s="176">
        <f t="shared" si="8"/>
        <v>0</v>
      </c>
      <c r="BJ88" s="2" t="s">
        <v>79</v>
      </c>
      <c r="BK88" s="176">
        <f t="shared" si="9"/>
        <v>0</v>
      </c>
      <c r="BL88" s="2" t="s">
        <v>141</v>
      </c>
      <c r="BM88" s="175" t="s">
        <v>145</v>
      </c>
    </row>
    <row r="89" spans="1:65" s="21" customFormat="1" ht="16.5" customHeight="1" x14ac:dyDescent="0.2">
      <c r="A89" s="15"/>
      <c r="B89" s="16"/>
      <c r="C89" s="213" t="s">
        <v>141</v>
      </c>
      <c r="D89" s="213" t="s">
        <v>293</v>
      </c>
      <c r="E89" s="214" t="s">
        <v>875</v>
      </c>
      <c r="F89" s="215" t="s">
        <v>876</v>
      </c>
      <c r="G89" s="216" t="s">
        <v>870</v>
      </c>
      <c r="H89" s="217">
        <v>1</v>
      </c>
      <c r="I89" s="218">
        <v>0</v>
      </c>
      <c r="J89" s="218">
        <f t="shared" si="0"/>
        <v>0</v>
      </c>
      <c r="K89" s="215" t="s">
        <v>306</v>
      </c>
      <c r="L89" s="219"/>
      <c r="M89" s="220" t="s">
        <v>17</v>
      </c>
      <c r="N89" s="221" t="s">
        <v>42</v>
      </c>
      <c r="O89" s="173">
        <v>0</v>
      </c>
      <c r="P89" s="173">
        <f t="shared" si="1"/>
        <v>0</v>
      </c>
      <c r="Q89" s="173">
        <v>0</v>
      </c>
      <c r="R89" s="173">
        <f t="shared" si="2"/>
        <v>0</v>
      </c>
      <c r="S89" s="173">
        <v>0</v>
      </c>
      <c r="T89" s="174">
        <f t="shared" si="3"/>
        <v>0</v>
      </c>
      <c r="U89" s="15"/>
      <c r="V89" s="15"/>
      <c r="W89" s="15"/>
      <c r="X89" s="15"/>
      <c r="Y89" s="15"/>
      <c r="Z89" s="15"/>
      <c r="AA89" s="15"/>
      <c r="AB89" s="15"/>
      <c r="AC89" s="15"/>
      <c r="AD89" s="15"/>
      <c r="AE89" s="15"/>
      <c r="AR89" s="175" t="s">
        <v>172</v>
      </c>
      <c r="AT89" s="175" t="s">
        <v>293</v>
      </c>
      <c r="AU89" s="175" t="s">
        <v>79</v>
      </c>
      <c r="AY89" s="2" t="s">
        <v>133</v>
      </c>
      <c r="BE89" s="176">
        <f t="shared" si="4"/>
        <v>0</v>
      </c>
      <c r="BF89" s="176">
        <f t="shared" si="5"/>
        <v>0</v>
      </c>
      <c r="BG89" s="176">
        <f t="shared" si="6"/>
        <v>0</v>
      </c>
      <c r="BH89" s="176">
        <f t="shared" si="7"/>
        <v>0</v>
      </c>
      <c r="BI89" s="176">
        <f t="shared" si="8"/>
        <v>0</v>
      </c>
      <c r="BJ89" s="2" t="s">
        <v>79</v>
      </c>
      <c r="BK89" s="176">
        <f t="shared" si="9"/>
        <v>0</v>
      </c>
      <c r="BL89" s="2" t="s">
        <v>141</v>
      </c>
      <c r="BM89" s="175" t="s">
        <v>172</v>
      </c>
    </row>
    <row r="90" spans="1:65" s="21" customFormat="1" ht="16.5" customHeight="1" x14ac:dyDescent="0.2">
      <c r="A90" s="15"/>
      <c r="B90" s="16"/>
      <c r="C90" s="213" t="s">
        <v>159</v>
      </c>
      <c r="D90" s="213" t="s">
        <v>293</v>
      </c>
      <c r="E90" s="214" t="s">
        <v>877</v>
      </c>
      <c r="F90" s="215" t="s">
        <v>878</v>
      </c>
      <c r="G90" s="216" t="s">
        <v>870</v>
      </c>
      <c r="H90" s="217">
        <v>1</v>
      </c>
      <c r="I90" s="218">
        <v>0</v>
      </c>
      <c r="J90" s="218">
        <f t="shared" si="0"/>
        <v>0</v>
      </c>
      <c r="K90" s="215" t="s">
        <v>306</v>
      </c>
      <c r="L90" s="219"/>
      <c r="M90" s="220" t="s">
        <v>17</v>
      </c>
      <c r="N90" s="221" t="s">
        <v>42</v>
      </c>
      <c r="O90" s="173">
        <v>0</v>
      </c>
      <c r="P90" s="173">
        <f t="shared" si="1"/>
        <v>0</v>
      </c>
      <c r="Q90" s="173">
        <v>0</v>
      </c>
      <c r="R90" s="173">
        <f t="shared" si="2"/>
        <v>0</v>
      </c>
      <c r="S90" s="173">
        <v>0</v>
      </c>
      <c r="T90" s="174">
        <f t="shared" si="3"/>
        <v>0</v>
      </c>
      <c r="U90" s="15"/>
      <c r="V90" s="15"/>
      <c r="W90" s="15"/>
      <c r="X90" s="15"/>
      <c r="Y90" s="15"/>
      <c r="Z90" s="15"/>
      <c r="AA90" s="15"/>
      <c r="AB90" s="15"/>
      <c r="AC90" s="15"/>
      <c r="AD90" s="15"/>
      <c r="AE90" s="15"/>
      <c r="AR90" s="175" t="s">
        <v>172</v>
      </c>
      <c r="AT90" s="175" t="s">
        <v>293</v>
      </c>
      <c r="AU90" s="175" t="s">
        <v>79</v>
      </c>
      <c r="AY90" s="2" t="s">
        <v>133</v>
      </c>
      <c r="BE90" s="176">
        <f t="shared" si="4"/>
        <v>0</v>
      </c>
      <c r="BF90" s="176">
        <f t="shared" si="5"/>
        <v>0</v>
      </c>
      <c r="BG90" s="176">
        <f t="shared" si="6"/>
        <v>0</v>
      </c>
      <c r="BH90" s="176">
        <f t="shared" si="7"/>
        <v>0</v>
      </c>
      <c r="BI90" s="176">
        <f t="shared" si="8"/>
        <v>0</v>
      </c>
      <c r="BJ90" s="2" t="s">
        <v>79</v>
      </c>
      <c r="BK90" s="176">
        <f t="shared" si="9"/>
        <v>0</v>
      </c>
      <c r="BL90" s="2" t="s">
        <v>141</v>
      </c>
      <c r="BM90" s="175" t="s">
        <v>181</v>
      </c>
    </row>
    <row r="91" spans="1:65" s="21" customFormat="1" ht="16.5" customHeight="1" x14ac:dyDescent="0.2">
      <c r="A91" s="15"/>
      <c r="B91" s="16"/>
      <c r="C91" s="213" t="s">
        <v>145</v>
      </c>
      <c r="D91" s="213" t="s">
        <v>293</v>
      </c>
      <c r="E91" s="214" t="s">
        <v>879</v>
      </c>
      <c r="F91" s="215" t="s">
        <v>880</v>
      </c>
      <c r="G91" s="216" t="s">
        <v>881</v>
      </c>
      <c r="H91" s="217">
        <v>1</v>
      </c>
      <c r="I91" s="218">
        <v>0</v>
      </c>
      <c r="J91" s="218">
        <f t="shared" si="0"/>
        <v>0</v>
      </c>
      <c r="K91" s="215" t="s">
        <v>306</v>
      </c>
      <c r="L91" s="219"/>
      <c r="M91" s="220" t="s">
        <v>17</v>
      </c>
      <c r="N91" s="221" t="s">
        <v>42</v>
      </c>
      <c r="O91" s="173">
        <v>0</v>
      </c>
      <c r="P91" s="173">
        <f t="shared" si="1"/>
        <v>0</v>
      </c>
      <c r="Q91" s="173">
        <v>0</v>
      </c>
      <c r="R91" s="173">
        <f t="shared" si="2"/>
        <v>0</v>
      </c>
      <c r="S91" s="173">
        <v>0</v>
      </c>
      <c r="T91" s="174">
        <f t="shared" si="3"/>
        <v>0</v>
      </c>
      <c r="U91" s="15"/>
      <c r="V91" s="15"/>
      <c r="W91" s="15"/>
      <c r="X91" s="15"/>
      <c r="Y91" s="15"/>
      <c r="Z91" s="15"/>
      <c r="AA91" s="15"/>
      <c r="AB91" s="15"/>
      <c r="AC91" s="15"/>
      <c r="AD91" s="15"/>
      <c r="AE91" s="15"/>
      <c r="AR91" s="175" t="s">
        <v>172</v>
      </c>
      <c r="AT91" s="175" t="s">
        <v>293</v>
      </c>
      <c r="AU91" s="175" t="s">
        <v>79</v>
      </c>
      <c r="AY91" s="2" t="s">
        <v>133</v>
      </c>
      <c r="BE91" s="176">
        <f t="shared" si="4"/>
        <v>0</v>
      </c>
      <c r="BF91" s="176">
        <f t="shared" si="5"/>
        <v>0</v>
      </c>
      <c r="BG91" s="176">
        <f t="shared" si="6"/>
        <v>0</v>
      </c>
      <c r="BH91" s="176">
        <f t="shared" si="7"/>
        <v>0</v>
      </c>
      <c r="BI91" s="176">
        <f t="shared" si="8"/>
        <v>0</v>
      </c>
      <c r="BJ91" s="2" t="s">
        <v>79</v>
      </c>
      <c r="BK91" s="176">
        <f t="shared" si="9"/>
        <v>0</v>
      </c>
      <c r="BL91" s="2" t="s">
        <v>141</v>
      </c>
      <c r="BM91" s="175" t="s">
        <v>198</v>
      </c>
    </row>
    <row r="92" spans="1:65" s="21" customFormat="1" ht="16.5" customHeight="1" x14ac:dyDescent="0.2">
      <c r="A92" s="15"/>
      <c r="B92" s="16"/>
      <c r="C92" s="213" t="s">
        <v>167</v>
      </c>
      <c r="D92" s="213" t="s">
        <v>293</v>
      </c>
      <c r="E92" s="214" t="s">
        <v>882</v>
      </c>
      <c r="F92" s="215" t="s">
        <v>883</v>
      </c>
      <c r="G92" s="216" t="s">
        <v>881</v>
      </c>
      <c r="H92" s="217">
        <v>1</v>
      </c>
      <c r="I92" s="218">
        <v>0</v>
      </c>
      <c r="J92" s="218">
        <f t="shared" si="0"/>
        <v>0</v>
      </c>
      <c r="K92" s="215" t="s">
        <v>306</v>
      </c>
      <c r="L92" s="219"/>
      <c r="M92" s="220" t="s">
        <v>17</v>
      </c>
      <c r="N92" s="221" t="s">
        <v>42</v>
      </c>
      <c r="O92" s="173">
        <v>0</v>
      </c>
      <c r="P92" s="173">
        <f t="shared" si="1"/>
        <v>0</v>
      </c>
      <c r="Q92" s="173">
        <v>0</v>
      </c>
      <c r="R92" s="173">
        <f t="shared" si="2"/>
        <v>0</v>
      </c>
      <c r="S92" s="173">
        <v>0</v>
      </c>
      <c r="T92" s="174">
        <f t="shared" si="3"/>
        <v>0</v>
      </c>
      <c r="U92" s="15"/>
      <c r="V92" s="15"/>
      <c r="W92" s="15"/>
      <c r="X92" s="15"/>
      <c r="Y92" s="15"/>
      <c r="Z92" s="15"/>
      <c r="AA92" s="15"/>
      <c r="AB92" s="15"/>
      <c r="AC92" s="15"/>
      <c r="AD92" s="15"/>
      <c r="AE92" s="15"/>
      <c r="AR92" s="175" t="s">
        <v>172</v>
      </c>
      <c r="AT92" s="175" t="s">
        <v>293</v>
      </c>
      <c r="AU92" s="175" t="s">
        <v>79</v>
      </c>
      <c r="AY92" s="2" t="s">
        <v>133</v>
      </c>
      <c r="BE92" s="176">
        <f t="shared" si="4"/>
        <v>0</v>
      </c>
      <c r="BF92" s="176">
        <f t="shared" si="5"/>
        <v>0</v>
      </c>
      <c r="BG92" s="176">
        <f t="shared" si="6"/>
        <v>0</v>
      </c>
      <c r="BH92" s="176">
        <f t="shared" si="7"/>
        <v>0</v>
      </c>
      <c r="BI92" s="176">
        <f t="shared" si="8"/>
        <v>0</v>
      </c>
      <c r="BJ92" s="2" t="s">
        <v>79</v>
      </c>
      <c r="BK92" s="176">
        <f t="shared" si="9"/>
        <v>0</v>
      </c>
      <c r="BL92" s="2" t="s">
        <v>141</v>
      </c>
      <c r="BM92" s="175" t="s">
        <v>208</v>
      </c>
    </row>
    <row r="93" spans="1:65" s="21" customFormat="1" ht="19.2" x14ac:dyDescent="0.2">
      <c r="A93" s="15"/>
      <c r="B93" s="16"/>
      <c r="C93" s="17"/>
      <c r="D93" s="180" t="s">
        <v>884</v>
      </c>
      <c r="E93" s="17"/>
      <c r="F93" s="189" t="s">
        <v>885</v>
      </c>
      <c r="G93" s="17"/>
      <c r="H93" s="17"/>
      <c r="I93" s="17"/>
      <c r="J93" s="17"/>
      <c r="K93" s="17"/>
      <c r="L93" s="20"/>
      <c r="M93" s="190"/>
      <c r="N93" s="191"/>
      <c r="O93" s="48"/>
      <c r="P93" s="48"/>
      <c r="Q93" s="48"/>
      <c r="R93" s="48"/>
      <c r="S93" s="48"/>
      <c r="T93" s="49"/>
      <c r="U93" s="15"/>
      <c r="V93" s="15"/>
      <c r="W93" s="15"/>
      <c r="X93" s="15"/>
      <c r="Y93" s="15"/>
      <c r="Z93" s="15"/>
      <c r="AA93" s="15"/>
      <c r="AB93" s="15"/>
      <c r="AC93" s="15"/>
      <c r="AD93" s="15"/>
      <c r="AE93" s="15"/>
      <c r="AT93" s="2" t="s">
        <v>884</v>
      </c>
      <c r="AU93" s="2" t="s">
        <v>79</v>
      </c>
    </row>
    <row r="94" spans="1:65" s="149" customFormat="1" ht="25.95" customHeight="1" x14ac:dyDescent="0.25">
      <c r="B94" s="150"/>
      <c r="C94" s="151"/>
      <c r="D94" s="152" t="s">
        <v>70</v>
      </c>
      <c r="E94" s="153" t="s">
        <v>886</v>
      </c>
      <c r="F94" s="153" t="s">
        <v>887</v>
      </c>
      <c r="G94" s="151"/>
      <c r="H94" s="151"/>
      <c r="I94" s="151"/>
      <c r="J94" s="154">
        <f>BK94</f>
        <v>0</v>
      </c>
      <c r="K94" s="151"/>
      <c r="L94" s="155"/>
      <c r="M94" s="156"/>
      <c r="N94" s="157"/>
      <c r="O94" s="157"/>
      <c r="P94" s="158">
        <f>SUM(P97:P107)</f>
        <v>0</v>
      </c>
      <c r="Q94" s="157"/>
      <c r="R94" s="158">
        <f>SUM(R97:R107)</f>
        <v>0</v>
      </c>
      <c r="S94" s="157"/>
      <c r="T94" s="159">
        <f>SUM(T97:T107)</f>
        <v>0</v>
      </c>
      <c r="AR94" s="160" t="s">
        <v>79</v>
      </c>
      <c r="AT94" s="161" t="s">
        <v>70</v>
      </c>
      <c r="AU94" s="161" t="s">
        <v>71</v>
      </c>
      <c r="AY94" s="160" t="s">
        <v>133</v>
      </c>
      <c r="BK94" s="162">
        <f>SUM(BK97:BK107)</f>
        <v>0</v>
      </c>
    </row>
    <row r="95" spans="1:65" s="21" customFormat="1" ht="21.75" customHeight="1" x14ac:dyDescent="0.2">
      <c r="A95" s="15"/>
      <c r="B95" s="16"/>
      <c r="C95" s="322" t="s">
        <v>145</v>
      </c>
      <c r="D95" s="322" t="s">
        <v>293</v>
      </c>
      <c r="E95" s="323" t="s">
        <v>977</v>
      </c>
      <c r="F95" s="324" t="s">
        <v>978</v>
      </c>
      <c r="G95" s="325" t="s">
        <v>152</v>
      </c>
      <c r="H95" s="326">
        <v>2</v>
      </c>
      <c r="I95" s="327">
        <v>0</v>
      </c>
      <c r="J95" s="327">
        <f>ROUND(I95*H95,2)</f>
        <v>0</v>
      </c>
      <c r="K95" s="324" t="s">
        <v>306</v>
      </c>
      <c r="L95" s="219"/>
      <c r="M95" s="220" t="s">
        <v>17</v>
      </c>
      <c r="N95" s="221" t="s">
        <v>42</v>
      </c>
      <c r="O95" s="173">
        <v>0</v>
      </c>
      <c r="P95" s="173">
        <f>O95*H95</f>
        <v>0</v>
      </c>
      <c r="Q95" s="173">
        <v>0</v>
      </c>
      <c r="R95" s="173">
        <f>Q95*H95</f>
        <v>0</v>
      </c>
      <c r="S95" s="173">
        <v>0</v>
      </c>
      <c r="T95" s="174">
        <f>S95*H95</f>
        <v>0</v>
      </c>
      <c r="U95" s="15"/>
      <c r="V95" s="15"/>
      <c r="W95" s="15"/>
      <c r="X95" s="15"/>
      <c r="Y95" s="15"/>
      <c r="Z95" s="15"/>
      <c r="AA95" s="15"/>
      <c r="AB95" s="15"/>
      <c r="AC95" s="15"/>
      <c r="AD95" s="15"/>
      <c r="AE95" s="15"/>
      <c r="AR95" s="175" t="s">
        <v>296</v>
      </c>
      <c r="AT95" s="175" t="s">
        <v>293</v>
      </c>
      <c r="AU95" s="175" t="s">
        <v>81</v>
      </c>
      <c r="AY95" s="2" t="s">
        <v>133</v>
      </c>
      <c r="BE95" s="176">
        <f>IF(N95="základní",J95,0)</f>
        <v>0</v>
      </c>
      <c r="BF95" s="176">
        <f>IF(N95="snížená",J95,0)</f>
        <v>0</v>
      </c>
      <c r="BG95" s="176">
        <f>IF(N95="zákl. přenesená",J95,0)</f>
        <v>0</v>
      </c>
      <c r="BH95" s="176">
        <f>IF(N95="sníž. přenesená",J95,0)</f>
        <v>0</v>
      </c>
      <c r="BI95" s="176">
        <f>IF(N95="nulová",J95,0)</f>
        <v>0</v>
      </c>
      <c r="BJ95" s="2" t="s">
        <v>79</v>
      </c>
      <c r="BK95" s="176">
        <f>ROUND(I95*H95,2)</f>
        <v>0</v>
      </c>
      <c r="BL95" s="2" t="s">
        <v>218</v>
      </c>
      <c r="BM95" s="175" t="s">
        <v>979</v>
      </c>
    </row>
    <row r="96" spans="1:65" s="21" customFormat="1" ht="21.75" customHeight="1" x14ac:dyDescent="0.2">
      <c r="A96" s="15"/>
      <c r="B96" s="16"/>
      <c r="C96" s="322" t="s">
        <v>342</v>
      </c>
      <c r="D96" s="322" t="s">
        <v>293</v>
      </c>
      <c r="E96" s="323" t="s">
        <v>1035</v>
      </c>
      <c r="F96" s="324" t="s">
        <v>1036</v>
      </c>
      <c r="G96" s="325" t="s">
        <v>152</v>
      </c>
      <c r="H96" s="326">
        <v>2</v>
      </c>
      <c r="I96" s="327">
        <v>0</v>
      </c>
      <c r="J96" s="327">
        <f>ROUND(I96*H96,2)</f>
        <v>0</v>
      </c>
      <c r="K96" s="324" t="s">
        <v>306</v>
      </c>
      <c r="L96" s="219"/>
      <c r="M96" s="220" t="s">
        <v>17</v>
      </c>
      <c r="N96" s="221" t="s">
        <v>42</v>
      </c>
      <c r="O96" s="173">
        <v>0</v>
      </c>
      <c r="P96" s="173">
        <f>O96*H96</f>
        <v>0</v>
      </c>
      <c r="Q96" s="173">
        <v>0</v>
      </c>
      <c r="R96" s="173">
        <f>Q96*H96</f>
        <v>0</v>
      </c>
      <c r="S96" s="173">
        <v>0</v>
      </c>
      <c r="T96" s="174">
        <f>S96*H96</f>
        <v>0</v>
      </c>
      <c r="U96" s="15"/>
      <c r="V96" s="15"/>
      <c r="W96" s="15"/>
      <c r="X96" s="15"/>
      <c r="Y96" s="15"/>
      <c r="Z96" s="15"/>
      <c r="AA96" s="15"/>
      <c r="AB96" s="15"/>
      <c r="AC96" s="15"/>
      <c r="AD96" s="15"/>
      <c r="AE96" s="15"/>
      <c r="AR96" s="175" t="s">
        <v>172</v>
      </c>
      <c r="AT96" s="175" t="s">
        <v>293</v>
      </c>
      <c r="AU96" s="175" t="s">
        <v>81</v>
      </c>
      <c r="AY96" s="2" t="s">
        <v>133</v>
      </c>
      <c r="BE96" s="176">
        <f>IF(N96="základní",J96,0)</f>
        <v>0</v>
      </c>
      <c r="BF96" s="176">
        <f>IF(N96="snížená",J96,0)</f>
        <v>0</v>
      </c>
      <c r="BG96" s="176">
        <f>IF(N96="zákl. přenesená",J96,0)</f>
        <v>0</v>
      </c>
      <c r="BH96" s="176">
        <f>IF(N96="sníž. přenesená",J96,0)</f>
        <v>0</v>
      </c>
      <c r="BI96" s="176">
        <f>IF(N96="nulová",J96,0)</f>
        <v>0</v>
      </c>
      <c r="BJ96" s="2" t="s">
        <v>79</v>
      </c>
      <c r="BK96" s="176">
        <f>ROUND(I96*H96,2)</f>
        <v>0</v>
      </c>
      <c r="BL96" s="2" t="s">
        <v>141</v>
      </c>
      <c r="BM96" s="175" t="s">
        <v>1037</v>
      </c>
    </row>
    <row r="97" spans="1:65" s="21" customFormat="1" ht="16.5" customHeight="1" x14ac:dyDescent="0.2">
      <c r="A97" s="15"/>
      <c r="B97" s="16"/>
      <c r="C97" s="213" t="s">
        <v>172</v>
      </c>
      <c r="D97" s="213" t="s">
        <v>293</v>
      </c>
      <c r="E97" s="214" t="s">
        <v>888</v>
      </c>
      <c r="F97" s="215" t="s">
        <v>889</v>
      </c>
      <c r="G97" s="216" t="s">
        <v>870</v>
      </c>
      <c r="H97" s="217">
        <v>1</v>
      </c>
      <c r="I97" s="327">
        <v>0</v>
      </c>
      <c r="J97" s="218">
        <f t="shared" ref="J97:J103" si="10">ROUND(I97*H97,2)</f>
        <v>0</v>
      </c>
      <c r="K97" s="215" t="s">
        <v>306</v>
      </c>
      <c r="L97" s="219"/>
      <c r="M97" s="220" t="s">
        <v>17</v>
      </c>
      <c r="N97" s="221" t="s">
        <v>42</v>
      </c>
      <c r="O97" s="173">
        <v>0</v>
      </c>
      <c r="P97" s="173">
        <f t="shared" ref="P97:P103" si="11">O97*H97</f>
        <v>0</v>
      </c>
      <c r="Q97" s="173">
        <v>0</v>
      </c>
      <c r="R97" s="173">
        <f t="shared" ref="R97:R103" si="12">Q97*H97</f>
        <v>0</v>
      </c>
      <c r="S97" s="173">
        <v>0</v>
      </c>
      <c r="T97" s="174">
        <f t="shared" ref="T97:T103" si="13">S97*H97</f>
        <v>0</v>
      </c>
      <c r="U97" s="15"/>
      <c r="V97" s="15"/>
      <c r="W97" s="15"/>
      <c r="X97" s="15"/>
      <c r="Y97" s="15"/>
      <c r="Z97" s="15"/>
      <c r="AA97" s="15"/>
      <c r="AB97" s="15"/>
      <c r="AC97" s="15"/>
      <c r="AD97" s="15"/>
      <c r="AE97" s="15"/>
      <c r="AR97" s="175" t="s">
        <v>172</v>
      </c>
      <c r="AT97" s="175" t="s">
        <v>293</v>
      </c>
      <c r="AU97" s="175" t="s">
        <v>79</v>
      </c>
      <c r="AY97" s="2" t="s">
        <v>133</v>
      </c>
      <c r="BE97" s="176">
        <f t="shared" ref="BE97:BE103" si="14">IF(N97="základní",J97,0)</f>
        <v>0</v>
      </c>
      <c r="BF97" s="176">
        <f t="shared" ref="BF97:BF103" si="15">IF(N97="snížená",J97,0)</f>
        <v>0</v>
      </c>
      <c r="BG97" s="176">
        <f t="shared" ref="BG97:BG103" si="16">IF(N97="zákl. přenesená",J97,0)</f>
        <v>0</v>
      </c>
      <c r="BH97" s="176">
        <f t="shared" ref="BH97:BH103" si="17">IF(N97="sníž. přenesená",J97,0)</f>
        <v>0</v>
      </c>
      <c r="BI97" s="176">
        <f t="shared" ref="BI97:BI103" si="18">IF(N97="nulová",J97,0)</f>
        <v>0</v>
      </c>
      <c r="BJ97" s="2" t="s">
        <v>79</v>
      </c>
      <c r="BK97" s="176">
        <f t="shared" ref="BK97:BK103" si="19">ROUND(I97*H97,2)</f>
        <v>0</v>
      </c>
      <c r="BL97" s="2" t="s">
        <v>141</v>
      </c>
      <c r="BM97" s="175" t="s">
        <v>218</v>
      </c>
    </row>
    <row r="98" spans="1:65" s="21" customFormat="1" ht="16.5" customHeight="1" x14ac:dyDescent="0.2">
      <c r="A98" s="15"/>
      <c r="B98" s="16"/>
      <c r="C98" s="213" t="s">
        <v>176</v>
      </c>
      <c r="D98" s="213" t="s">
        <v>293</v>
      </c>
      <c r="E98" s="214" t="s">
        <v>890</v>
      </c>
      <c r="F98" s="215" t="s">
        <v>891</v>
      </c>
      <c r="G98" s="216" t="s">
        <v>870</v>
      </c>
      <c r="H98" s="217">
        <v>1</v>
      </c>
      <c r="I98" s="327">
        <v>0</v>
      </c>
      <c r="J98" s="218">
        <f t="shared" si="10"/>
        <v>0</v>
      </c>
      <c r="K98" s="215" t="s">
        <v>306</v>
      </c>
      <c r="L98" s="219"/>
      <c r="M98" s="220" t="s">
        <v>17</v>
      </c>
      <c r="N98" s="221" t="s">
        <v>42</v>
      </c>
      <c r="O98" s="173">
        <v>0</v>
      </c>
      <c r="P98" s="173">
        <f t="shared" si="11"/>
        <v>0</v>
      </c>
      <c r="Q98" s="173">
        <v>0</v>
      </c>
      <c r="R98" s="173">
        <f t="shared" si="12"/>
        <v>0</v>
      </c>
      <c r="S98" s="173">
        <v>0</v>
      </c>
      <c r="T98" s="174">
        <f t="shared" si="13"/>
        <v>0</v>
      </c>
      <c r="U98" s="15"/>
      <c r="V98" s="15"/>
      <c r="W98" s="15"/>
      <c r="X98" s="15"/>
      <c r="Y98" s="15"/>
      <c r="Z98" s="15"/>
      <c r="AA98" s="15"/>
      <c r="AB98" s="15"/>
      <c r="AC98" s="15"/>
      <c r="AD98" s="15"/>
      <c r="AE98" s="15"/>
      <c r="AR98" s="175" t="s">
        <v>172</v>
      </c>
      <c r="AT98" s="175" t="s">
        <v>293</v>
      </c>
      <c r="AU98" s="175" t="s">
        <v>79</v>
      </c>
      <c r="AY98" s="2" t="s">
        <v>133</v>
      </c>
      <c r="BE98" s="176">
        <f t="shared" si="14"/>
        <v>0</v>
      </c>
      <c r="BF98" s="176">
        <f t="shared" si="15"/>
        <v>0</v>
      </c>
      <c r="BG98" s="176">
        <f t="shared" si="16"/>
        <v>0</v>
      </c>
      <c r="BH98" s="176">
        <f t="shared" si="17"/>
        <v>0</v>
      </c>
      <c r="BI98" s="176">
        <f t="shared" si="18"/>
        <v>0</v>
      </c>
      <c r="BJ98" s="2" t="s">
        <v>79</v>
      </c>
      <c r="BK98" s="176">
        <f t="shared" si="19"/>
        <v>0</v>
      </c>
      <c r="BL98" s="2" t="s">
        <v>141</v>
      </c>
      <c r="BM98" s="175" t="s">
        <v>229</v>
      </c>
    </row>
    <row r="99" spans="1:65" s="21" customFormat="1" ht="16.5" customHeight="1" x14ac:dyDescent="0.2">
      <c r="A99" s="15"/>
      <c r="B99" s="16"/>
      <c r="C99" s="213" t="s">
        <v>181</v>
      </c>
      <c r="D99" s="213" t="s">
        <v>293</v>
      </c>
      <c r="E99" s="214" t="s">
        <v>892</v>
      </c>
      <c r="F99" s="215" t="s">
        <v>893</v>
      </c>
      <c r="G99" s="216" t="s">
        <v>870</v>
      </c>
      <c r="H99" s="217">
        <v>1</v>
      </c>
      <c r="I99" s="327">
        <v>0</v>
      </c>
      <c r="J99" s="218">
        <f t="shared" si="10"/>
        <v>0</v>
      </c>
      <c r="K99" s="215" t="s">
        <v>306</v>
      </c>
      <c r="L99" s="219"/>
      <c r="M99" s="220" t="s">
        <v>17</v>
      </c>
      <c r="N99" s="221" t="s">
        <v>42</v>
      </c>
      <c r="O99" s="173">
        <v>0</v>
      </c>
      <c r="P99" s="173">
        <f t="shared" si="11"/>
        <v>0</v>
      </c>
      <c r="Q99" s="173">
        <v>0</v>
      </c>
      <c r="R99" s="173">
        <f t="shared" si="12"/>
        <v>0</v>
      </c>
      <c r="S99" s="173">
        <v>0</v>
      </c>
      <c r="T99" s="174">
        <f t="shared" si="13"/>
        <v>0</v>
      </c>
      <c r="U99" s="15"/>
      <c r="V99" s="15"/>
      <c r="W99" s="15"/>
      <c r="X99" s="15"/>
      <c r="Y99" s="15"/>
      <c r="Z99" s="15"/>
      <c r="AA99" s="15"/>
      <c r="AB99" s="15"/>
      <c r="AC99" s="15"/>
      <c r="AD99" s="15"/>
      <c r="AE99" s="15"/>
      <c r="AR99" s="175" t="s">
        <v>172</v>
      </c>
      <c r="AT99" s="175" t="s">
        <v>293</v>
      </c>
      <c r="AU99" s="175" t="s">
        <v>79</v>
      </c>
      <c r="AY99" s="2" t="s">
        <v>133</v>
      </c>
      <c r="BE99" s="176">
        <f t="shared" si="14"/>
        <v>0</v>
      </c>
      <c r="BF99" s="176">
        <f t="shared" si="15"/>
        <v>0</v>
      </c>
      <c r="BG99" s="176">
        <f t="shared" si="16"/>
        <v>0</v>
      </c>
      <c r="BH99" s="176">
        <f t="shared" si="17"/>
        <v>0</v>
      </c>
      <c r="BI99" s="176">
        <f t="shared" si="18"/>
        <v>0</v>
      </c>
      <c r="BJ99" s="2" t="s">
        <v>79</v>
      </c>
      <c r="BK99" s="176">
        <f t="shared" si="19"/>
        <v>0</v>
      </c>
      <c r="BL99" s="2" t="s">
        <v>141</v>
      </c>
      <c r="BM99" s="175" t="s">
        <v>238</v>
      </c>
    </row>
    <row r="100" spans="1:65" s="21" customFormat="1" ht="16.5" customHeight="1" x14ac:dyDescent="0.2">
      <c r="A100" s="15"/>
      <c r="B100" s="16"/>
      <c r="C100" s="213" t="s">
        <v>218</v>
      </c>
      <c r="D100" s="213" t="s">
        <v>293</v>
      </c>
      <c r="E100" s="214" t="s">
        <v>894</v>
      </c>
      <c r="F100" s="215" t="s">
        <v>895</v>
      </c>
      <c r="G100" s="216" t="s">
        <v>870</v>
      </c>
      <c r="H100" s="217">
        <v>1</v>
      </c>
      <c r="I100" s="327">
        <v>0</v>
      </c>
      <c r="J100" s="218">
        <f t="shared" si="10"/>
        <v>0</v>
      </c>
      <c r="K100" s="215" t="s">
        <v>306</v>
      </c>
      <c r="L100" s="219"/>
      <c r="M100" s="220" t="s">
        <v>17</v>
      </c>
      <c r="N100" s="221" t="s">
        <v>42</v>
      </c>
      <c r="O100" s="173">
        <v>0</v>
      </c>
      <c r="P100" s="173">
        <f t="shared" si="11"/>
        <v>0</v>
      </c>
      <c r="Q100" s="173">
        <v>0</v>
      </c>
      <c r="R100" s="173">
        <f t="shared" si="12"/>
        <v>0</v>
      </c>
      <c r="S100" s="173">
        <v>0</v>
      </c>
      <c r="T100" s="174">
        <f t="shared" si="13"/>
        <v>0</v>
      </c>
      <c r="U100" s="15"/>
      <c r="V100" s="15"/>
      <c r="W100" s="15"/>
      <c r="X100" s="15"/>
      <c r="Y100" s="15"/>
      <c r="Z100" s="15"/>
      <c r="AA100" s="15"/>
      <c r="AB100" s="15"/>
      <c r="AC100" s="15"/>
      <c r="AD100" s="15"/>
      <c r="AE100" s="15"/>
      <c r="AR100" s="175" t="s">
        <v>172</v>
      </c>
      <c r="AT100" s="175" t="s">
        <v>293</v>
      </c>
      <c r="AU100" s="175" t="s">
        <v>79</v>
      </c>
      <c r="AY100" s="2" t="s">
        <v>133</v>
      </c>
      <c r="BE100" s="176">
        <f t="shared" si="14"/>
        <v>0</v>
      </c>
      <c r="BF100" s="176">
        <f t="shared" si="15"/>
        <v>0</v>
      </c>
      <c r="BG100" s="176">
        <f t="shared" si="16"/>
        <v>0</v>
      </c>
      <c r="BH100" s="176">
        <f t="shared" si="17"/>
        <v>0</v>
      </c>
      <c r="BI100" s="176">
        <f t="shared" si="18"/>
        <v>0</v>
      </c>
      <c r="BJ100" s="2" t="s">
        <v>79</v>
      </c>
      <c r="BK100" s="176">
        <f t="shared" si="19"/>
        <v>0</v>
      </c>
      <c r="BL100" s="2" t="s">
        <v>141</v>
      </c>
      <c r="BM100" s="175" t="s">
        <v>296</v>
      </c>
    </row>
    <row r="101" spans="1:65" s="21" customFormat="1" ht="16.5" customHeight="1" x14ac:dyDescent="0.2">
      <c r="A101" s="15"/>
      <c r="B101" s="16"/>
      <c r="C101" s="213" t="s">
        <v>223</v>
      </c>
      <c r="D101" s="213" t="s">
        <v>293</v>
      </c>
      <c r="E101" s="214" t="s">
        <v>896</v>
      </c>
      <c r="F101" s="215" t="s">
        <v>897</v>
      </c>
      <c r="G101" s="216" t="s">
        <v>870</v>
      </c>
      <c r="H101" s="217">
        <v>1</v>
      </c>
      <c r="I101" s="327">
        <v>0</v>
      </c>
      <c r="J101" s="218">
        <f t="shared" si="10"/>
        <v>0</v>
      </c>
      <c r="K101" s="215" t="s">
        <v>306</v>
      </c>
      <c r="L101" s="219"/>
      <c r="M101" s="220" t="s">
        <v>17</v>
      </c>
      <c r="N101" s="221" t="s">
        <v>42</v>
      </c>
      <c r="O101" s="173">
        <v>0</v>
      </c>
      <c r="P101" s="173">
        <f t="shared" si="11"/>
        <v>0</v>
      </c>
      <c r="Q101" s="173">
        <v>0</v>
      </c>
      <c r="R101" s="173">
        <f t="shared" si="12"/>
        <v>0</v>
      </c>
      <c r="S101" s="173">
        <v>0</v>
      </c>
      <c r="T101" s="174">
        <f t="shared" si="13"/>
        <v>0</v>
      </c>
      <c r="U101" s="15"/>
      <c r="V101" s="15"/>
      <c r="W101" s="15"/>
      <c r="X101" s="15"/>
      <c r="Y101" s="15"/>
      <c r="Z101" s="15"/>
      <c r="AA101" s="15"/>
      <c r="AB101" s="15"/>
      <c r="AC101" s="15"/>
      <c r="AD101" s="15"/>
      <c r="AE101" s="15"/>
      <c r="AR101" s="175" t="s">
        <v>172</v>
      </c>
      <c r="AT101" s="175" t="s">
        <v>293</v>
      </c>
      <c r="AU101" s="175" t="s">
        <v>79</v>
      </c>
      <c r="AY101" s="2" t="s">
        <v>133</v>
      </c>
      <c r="BE101" s="176">
        <f t="shared" si="14"/>
        <v>0</v>
      </c>
      <c r="BF101" s="176">
        <f t="shared" si="15"/>
        <v>0</v>
      </c>
      <c r="BG101" s="176">
        <f t="shared" si="16"/>
        <v>0</v>
      </c>
      <c r="BH101" s="176">
        <f t="shared" si="17"/>
        <v>0</v>
      </c>
      <c r="BI101" s="176">
        <f t="shared" si="18"/>
        <v>0</v>
      </c>
      <c r="BJ101" s="2" t="s">
        <v>79</v>
      </c>
      <c r="BK101" s="176">
        <f t="shared" si="19"/>
        <v>0</v>
      </c>
      <c r="BL101" s="2" t="s">
        <v>141</v>
      </c>
      <c r="BM101" s="175" t="s">
        <v>313</v>
      </c>
    </row>
    <row r="102" spans="1:65" s="21" customFormat="1" ht="16.5" customHeight="1" x14ac:dyDescent="0.2">
      <c r="A102" s="15"/>
      <c r="B102" s="16"/>
      <c r="C102" s="213" t="s">
        <v>229</v>
      </c>
      <c r="D102" s="213" t="s">
        <v>293</v>
      </c>
      <c r="E102" s="214" t="s">
        <v>898</v>
      </c>
      <c r="F102" s="215" t="s">
        <v>899</v>
      </c>
      <c r="G102" s="216" t="s">
        <v>870</v>
      </c>
      <c r="H102" s="217">
        <v>1</v>
      </c>
      <c r="I102" s="327">
        <v>0</v>
      </c>
      <c r="J102" s="218">
        <f t="shared" si="10"/>
        <v>0</v>
      </c>
      <c r="K102" s="215" t="s">
        <v>306</v>
      </c>
      <c r="L102" s="219"/>
      <c r="M102" s="220" t="s">
        <v>17</v>
      </c>
      <c r="N102" s="221" t="s">
        <v>42</v>
      </c>
      <c r="O102" s="173">
        <v>0</v>
      </c>
      <c r="P102" s="173">
        <f t="shared" si="11"/>
        <v>0</v>
      </c>
      <c r="Q102" s="173">
        <v>0</v>
      </c>
      <c r="R102" s="173">
        <f t="shared" si="12"/>
        <v>0</v>
      </c>
      <c r="S102" s="173">
        <v>0</v>
      </c>
      <c r="T102" s="174">
        <f t="shared" si="13"/>
        <v>0</v>
      </c>
      <c r="U102" s="15"/>
      <c r="V102" s="15"/>
      <c r="W102" s="15"/>
      <c r="X102" s="15"/>
      <c r="Y102" s="15"/>
      <c r="Z102" s="15"/>
      <c r="AA102" s="15"/>
      <c r="AB102" s="15"/>
      <c r="AC102" s="15"/>
      <c r="AD102" s="15"/>
      <c r="AE102" s="15"/>
      <c r="AR102" s="175" t="s">
        <v>172</v>
      </c>
      <c r="AT102" s="175" t="s">
        <v>293</v>
      </c>
      <c r="AU102" s="175" t="s">
        <v>79</v>
      </c>
      <c r="AY102" s="2" t="s">
        <v>133</v>
      </c>
      <c r="BE102" s="176">
        <f t="shared" si="14"/>
        <v>0</v>
      </c>
      <c r="BF102" s="176">
        <f t="shared" si="15"/>
        <v>0</v>
      </c>
      <c r="BG102" s="176">
        <f t="shared" si="16"/>
        <v>0</v>
      </c>
      <c r="BH102" s="176">
        <f t="shared" si="17"/>
        <v>0</v>
      </c>
      <c r="BI102" s="176">
        <f t="shared" si="18"/>
        <v>0</v>
      </c>
      <c r="BJ102" s="2" t="s">
        <v>79</v>
      </c>
      <c r="BK102" s="176">
        <f t="shared" si="19"/>
        <v>0</v>
      </c>
      <c r="BL102" s="2" t="s">
        <v>141</v>
      </c>
      <c r="BM102" s="175" t="s">
        <v>325</v>
      </c>
    </row>
    <row r="103" spans="1:65" s="21" customFormat="1" ht="16.5" customHeight="1" x14ac:dyDescent="0.2">
      <c r="A103" s="15"/>
      <c r="B103" s="16"/>
      <c r="C103" s="213" t="s">
        <v>234</v>
      </c>
      <c r="D103" s="213" t="s">
        <v>293</v>
      </c>
      <c r="E103" s="214" t="s">
        <v>879</v>
      </c>
      <c r="F103" s="215" t="s">
        <v>880</v>
      </c>
      <c r="G103" s="216" t="s">
        <v>881</v>
      </c>
      <c r="H103" s="217">
        <v>1</v>
      </c>
      <c r="I103" s="327">
        <v>0</v>
      </c>
      <c r="J103" s="218">
        <f t="shared" si="10"/>
        <v>0</v>
      </c>
      <c r="K103" s="215" t="s">
        <v>306</v>
      </c>
      <c r="L103" s="219"/>
      <c r="M103" s="220" t="s">
        <v>17</v>
      </c>
      <c r="N103" s="221" t="s">
        <v>42</v>
      </c>
      <c r="O103" s="173">
        <v>0</v>
      </c>
      <c r="P103" s="173">
        <f t="shared" si="11"/>
        <v>0</v>
      </c>
      <c r="Q103" s="173">
        <v>0</v>
      </c>
      <c r="R103" s="173">
        <f t="shared" si="12"/>
        <v>0</v>
      </c>
      <c r="S103" s="173">
        <v>0</v>
      </c>
      <c r="T103" s="174">
        <f t="shared" si="13"/>
        <v>0</v>
      </c>
      <c r="U103" s="15"/>
      <c r="V103" s="15"/>
      <c r="W103" s="15"/>
      <c r="X103" s="15"/>
      <c r="Y103" s="15"/>
      <c r="Z103" s="15"/>
      <c r="AA103" s="15"/>
      <c r="AB103" s="15"/>
      <c r="AC103" s="15"/>
      <c r="AD103" s="15"/>
      <c r="AE103" s="15"/>
      <c r="AR103" s="175" t="s">
        <v>172</v>
      </c>
      <c r="AT103" s="175" t="s">
        <v>293</v>
      </c>
      <c r="AU103" s="175" t="s">
        <v>79</v>
      </c>
      <c r="AY103" s="2" t="s">
        <v>133</v>
      </c>
      <c r="BE103" s="176">
        <f t="shared" si="14"/>
        <v>0</v>
      </c>
      <c r="BF103" s="176">
        <f t="shared" si="15"/>
        <v>0</v>
      </c>
      <c r="BG103" s="176">
        <f t="shared" si="16"/>
        <v>0</v>
      </c>
      <c r="BH103" s="176">
        <f t="shared" si="17"/>
        <v>0</v>
      </c>
      <c r="BI103" s="176">
        <f t="shared" si="18"/>
        <v>0</v>
      </c>
      <c r="BJ103" s="2" t="s">
        <v>79</v>
      </c>
      <c r="BK103" s="176">
        <f t="shared" si="19"/>
        <v>0</v>
      </c>
      <c r="BL103" s="2" t="s">
        <v>141</v>
      </c>
      <c r="BM103" s="175" t="s">
        <v>334</v>
      </c>
    </row>
    <row r="104" spans="1:65" s="21" customFormat="1" ht="19.2" x14ac:dyDescent="0.2">
      <c r="A104" s="15"/>
      <c r="B104" s="16"/>
      <c r="C104" s="17"/>
      <c r="D104" s="180" t="s">
        <v>884</v>
      </c>
      <c r="E104" s="17"/>
      <c r="F104" s="189" t="s">
        <v>900</v>
      </c>
      <c r="G104" s="17"/>
      <c r="H104" s="17"/>
      <c r="I104" s="17"/>
      <c r="J104" s="17"/>
      <c r="K104" s="17"/>
      <c r="L104" s="20"/>
      <c r="M104" s="190"/>
      <c r="N104" s="191"/>
      <c r="O104" s="48"/>
      <c r="P104" s="48"/>
      <c r="Q104" s="48"/>
      <c r="R104" s="48"/>
      <c r="S104" s="48"/>
      <c r="T104" s="49"/>
      <c r="U104" s="15"/>
      <c r="V104" s="15"/>
      <c r="W104" s="15"/>
      <c r="X104" s="15"/>
      <c r="Y104" s="15"/>
      <c r="Z104" s="15"/>
      <c r="AA104" s="15"/>
      <c r="AB104" s="15"/>
      <c r="AC104" s="15"/>
      <c r="AD104" s="15"/>
      <c r="AE104" s="15"/>
      <c r="AT104" s="2" t="s">
        <v>884</v>
      </c>
      <c r="AU104" s="2" t="s">
        <v>79</v>
      </c>
    </row>
    <row r="105" spans="1:65" s="21" customFormat="1" ht="16.5" customHeight="1" x14ac:dyDescent="0.2">
      <c r="A105" s="15"/>
      <c r="B105" s="16"/>
      <c r="C105" s="213" t="s">
        <v>238</v>
      </c>
      <c r="D105" s="213" t="s">
        <v>293</v>
      </c>
      <c r="E105" s="214" t="s">
        <v>901</v>
      </c>
      <c r="F105" s="215" t="s">
        <v>902</v>
      </c>
      <c r="G105" s="216" t="s">
        <v>881</v>
      </c>
      <c r="H105" s="217">
        <v>1</v>
      </c>
      <c r="I105" s="218">
        <v>0</v>
      </c>
      <c r="J105" s="218">
        <f>ROUND(I105*H105,2)</f>
        <v>0</v>
      </c>
      <c r="K105" s="215" t="s">
        <v>306</v>
      </c>
      <c r="L105" s="219"/>
      <c r="M105" s="220" t="s">
        <v>17</v>
      </c>
      <c r="N105" s="221" t="s">
        <v>42</v>
      </c>
      <c r="O105" s="173">
        <v>0</v>
      </c>
      <c r="P105" s="173">
        <f>O105*H105</f>
        <v>0</v>
      </c>
      <c r="Q105" s="173">
        <v>0</v>
      </c>
      <c r="R105" s="173">
        <f>Q105*H105</f>
        <v>0</v>
      </c>
      <c r="S105" s="173">
        <v>0</v>
      </c>
      <c r="T105" s="174">
        <f>S105*H105</f>
        <v>0</v>
      </c>
      <c r="U105" s="15"/>
      <c r="V105" s="15"/>
      <c r="W105" s="15"/>
      <c r="X105" s="15"/>
      <c r="Y105" s="15"/>
      <c r="Z105" s="15"/>
      <c r="AA105" s="15"/>
      <c r="AB105" s="15"/>
      <c r="AC105" s="15"/>
      <c r="AD105" s="15"/>
      <c r="AE105" s="15"/>
      <c r="AR105" s="175" t="s">
        <v>172</v>
      </c>
      <c r="AT105" s="175" t="s">
        <v>293</v>
      </c>
      <c r="AU105" s="175" t="s">
        <v>79</v>
      </c>
      <c r="AY105" s="2" t="s">
        <v>133</v>
      </c>
      <c r="BE105" s="176">
        <f>IF(N105="základní",J105,0)</f>
        <v>0</v>
      </c>
      <c r="BF105" s="176">
        <f>IF(N105="snížená",J105,0)</f>
        <v>0</v>
      </c>
      <c r="BG105" s="176">
        <f>IF(N105="zákl. přenesená",J105,0)</f>
        <v>0</v>
      </c>
      <c r="BH105" s="176">
        <f>IF(N105="sníž. přenesená",J105,0)</f>
        <v>0</v>
      </c>
      <c r="BI105" s="176">
        <f>IF(N105="nulová",J105,0)</f>
        <v>0</v>
      </c>
      <c r="BJ105" s="2" t="s">
        <v>79</v>
      </c>
      <c r="BK105" s="176">
        <f>ROUND(I105*H105,2)</f>
        <v>0</v>
      </c>
      <c r="BL105" s="2" t="s">
        <v>141</v>
      </c>
      <c r="BM105" s="175" t="s">
        <v>342</v>
      </c>
    </row>
    <row r="106" spans="1:65" s="21" customFormat="1" ht="16.5" customHeight="1" x14ac:dyDescent="0.2">
      <c r="A106" s="15"/>
      <c r="B106" s="16"/>
      <c r="C106" s="213" t="s">
        <v>7</v>
      </c>
      <c r="D106" s="213" t="s">
        <v>293</v>
      </c>
      <c r="E106" s="214" t="s">
        <v>903</v>
      </c>
      <c r="F106" s="215" t="s">
        <v>904</v>
      </c>
      <c r="G106" s="216" t="s">
        <v>881</v>
      </c>
      <c r="H106" s="217">
        <v>1</v>
      </c>
      <c r="I106" s="218">
        <v>0</v>
      </c>
      <c r="J106" s="218">
        <f>ROUND(I106*H106,2)</f>
        <v>0</v>
      </c>
      <c r="K106" s="215" t="s">
        <v>306</v>
      </c>
      <c r="L106" s="219"/>
      <c r="M106" s="220" t="s">
        <v>17</v>
      </c>
      <c r="N106" s="221" t="s">
        <v>42</v>
      </c>
      <c r="O106" s="173">
        <v>0</v>
      </c>
      <c r="P106" s="173">
        <f>O106*H106</f>
        <v>0</v>
      </c>
      <c r="Q106" s="173">
        <v>0</v>
      </c>
      <c r="R106" s="173">
        <f>Q106*H106</f>
        <v>0</v>
      </c>
      <c r="S106" s="173">
        <v>0</v>
      </c>
      <c r="T106" s="174">
        <f>S106*H106</f>
        <v>0</v>
      </c>
      <c r="U106" s="15"/>
      <c r="V106" s="15"/>
      <c r="W106" s="15"/>
      <c r="X106" s="15"/>
      <c r="Y106" s="15"/>
      <c r="Z106" s="15"/>
      <c r="AA106" s="15"/>
      <c r="AB106" s="15"/>
      <c r="AC106" s="15"/>
      <c r="AD106" s="15"/>
      <c r="AE106" s="15"/>
      <c r="AR106" s="175" t="s">
        <v>172</v>
      </c>
      <c r="AT106" s="175" t="s">
        <v>293</v>
      </c>
      <c r="AU106" s="175" t="s">
        <v>79</v>
      </c>
      <c r="AY106" s="2" t="s">
        <v>133</v>
      </c>
      <c r="BE106" s="176">
        <f>IF(N106="základní",J106,0)</f>
        <v>0</v>
      </c>
      <c r="BF106" s="176">
        <f>IF(N106="snížená",J106,0)</f>
        <v>0</v>
      </c>
      <c r="BG106" s="176">
        <f>IF(N106="zákl. přenesená",J106,0)</f>
        <v>0</v>
      </c>
      <c r="BH106" s="176">
        <f>IF(N106="sníž. přenesená",J106,0)</f>
        <v>0</v>
      </c>
      <c r="BI106" s="176">
        <f>IF(N106="nulová",J106,0)</f>
        <v>0</v>
      </c>
      <c r="BJ106" s="2" t="s">
        <v>79</v>
      </c>
      <c r="BK106" s="176">
        <f>ROUND(I106*H106,2)</f>
        <v>0</v>
      </c>
      <c r="BL106" s="2" t="s">
        <v>141</v>
      </c>
      <c r="BM106" s="175" t="s">
        <v>351</v>
      </c>
    </row>
    <row r="107" spans="1:65" s="21" customFormat="1" ht="19.2" x14ac:dyDescent="0.2">
      <c r="A107" s="15"/>
      <c r="B107" s="16"/>
      <c r="C107" s="17"/>
      <c r="D107" s="180" t="s">
        <v>884</v>
      </c>
      <c r="E107" s="17"/>
      <c r="F107" s="189" t="s">
        <v>905</v>
      </c>
      <c r="G107" s="17"/>
      <c r="H107" s="17"/>
      <c r="I107" s="17"/>
      <c r="J107" s="17"/>
      <c r="K107" s="17"/>
      <c r="L107" s="20"/>
      <c r="M107" s="190"/>
      <c r="N107" s="191"/>
      <c r="O107" s="48"/>
      <c r="P107" s="48"/>
      <c r="Q107" s="48"/>
      <c r="R107" s="48"/>
      <c r="S107" s="48"/>
      <c r="T107" s="49"/>
      <c r="U107" s="15"/>
      <c r="V107" s="15"/>
      <c r="W107" s="15"/>
      <c r="X107" s="15"/>
      <c r="Y107" s="15"/>
      <c r="Z107" s="15"/>
      <c r="AA107" s="15"/>
      <c r="AB107" s="15"/>
      <c r="AC107" s="15"/>
      <c r="AD107" s="15"/>
      <c r="AE107" s="15"/>
      <c r="AT107" s="2" t="s">
        <v>884</v>
      </c>
      <c r="AU107" s="2" t="s">
        <v>79</v>
      </c>
    </row>
    <row r="108" spans="1:65" s="149" customFormat="1" ht="25.95" customHeight="1" x14ac:dyDescent="0.25">
      <c r="B108" s="150"/>
      <c r="C108" s="151"/>
      <c r="D108" s="152" t="s">
        <v>70</v>
      </c>
      <c r="E108" s="153" t="s">
        <v>906</v>
      </c>
      <c r="F108" s="153" t="s">
        <v>907</v>
      </c>
      <c r="G108" s="151"/>
      <c r="H108" s="151"/>
      <c r="I108" s="151"/>
      <c r="J108" s="154">
        <f>BK108</f>
        <v>0</v>
      </c>
      <c r="K108" s="151"/>
      <c r="L108" s="155"/>
      <c r="M108" s="156"/>
      <c r="N108" s="157"/>
      <c r="O108" s="157"/>
      <c r="P108" s="158">
        <f>SUM(P109:P113)</f>
        <v>0</v>
      </c>
      <c r="Q108" s="157"/>
      <c r="R108" s="158">
        <f>SUM(R109:R113)</f>
        <v>0</v>
      </c>
      <c r="S108" s="157"/>
      <c r="T108" s="159">
        <f>SUM(T109:T113)</f>
        <v>0</v>
      </c>
      <c r="AR108" s="160" t="s">
        <v>79</v>
      </c>
      <c r="AT108" s="161" t="s">
        <v>70</v>
      </c>
      <c r="AU108" s="161" t="s">
        <v>71</v>
      </c>
      <c r="AY108" s="160" t="s">
        <v>133</v>
      </c>
      <c r="BK108" s="162">
        <f>SUM(BK109:BK113)</f>
        <v>0</v>
      </c>
    </row>
    <row r="109" spans="1:65" s="21" customFormat="1" ht="16.5" customHeight="1" x14ac:dyDescent="0.2">
      <c r="A109" s="15"/>
      <c r="B109" s="16"/>
      <c r="C109" s="213" t="s">
        <v>249</v>
      </c>
      <c r="D109" s="213" t="s">
        <v>293</v>
      </c>
      <c r="E109" s="214" t="s">
        <v>908</v>
      </c>
      <c r="F109" s="215" t="s">
        <v>909</v>
      </c>
      <c r="G109" s="216" t="s">
        <v>870</v>
      </c>
      <c r="H109" s="217">
        <v>12</v>
      </c>
      <c r="I109" s="218">
        <v>0</v>
      </c>
      <c r="J109" s="218">
        <f>ROUND(I109*H109,2)</f>
        <v>0</v>
      </c>
      <c r="K109" s="215" t="s">
        <v>306</v>
      </c>
      <c r="L109" s="219"/>
      <c r="M109" s="220" t="s">
        <v>17</v>
      </c>
      <c r="N109" s="221" t="s">
        <v>42</v>
      </c>
      <c r="O109" s="173">
        <v>0</v>
      </c>
      <c r="P109" s="173">
        <f>O109*H109</f>
        <v>0</v>
      </c>
      <c r="Q109" s="173">
        <v>0</v>
      </c>
      <c r="R109" s="173">
        <f>Q109*H109</f>
        <v>0</v>
      </c>
      <c r="S109" s="173">
        <v>0</v>
      </c>
      <c r="T109" s="174">
        <f>S109*H109</f>
        <v>0</v>
      </c>
      <c r="U109" s="15"/>
      <c r="V109" s="15"/>
      <c r="W109" s="15"/>
      <c r="X109" s="15"/>
      <c r="Y109" s="15"/>
      <c r="Z109" s="15"/>
      <c r="AA109" s="15"/>
      <c r="AB109" s="15"/>
      <c r="AC109" s="15"/>
      <c r="AD109" s="15"/>
      <c r="AE109" s="15"/>
      <c r="AR109" s="175" t="s">
        <v>172</v>
      </c>
      <c r="AT109" s="175" t="s">
        <v>293</v>
      </c>
      <c r="AU109" s="175" t="s">
        <v>79</v>
      </c>
      <c r="AY109" s="2" t="s">
        <v>133</v>
      </c>
      <c r="BE109" s="176">
        <f>IF(N109="základní",J109,0)</f>
        <v>0</v>
      </c>
      <c r="BF109" s="176">
        <f>IF(N109="snížená",J109,0)</f>
        <v>0</v>
      </c>
      <c r="BG109" s="176">
        <f>IF(N109="zákl. přenesená",J109,0)</f>
        <v>0</v>
      </c>
      <c r="BH109" s="176">
        <f>IF(N109="sníž. přenesená",J109,0)</f>
        <v>0</v>
      </c>
      <c r="BI109" s="176">
        <f>IF(N109="nulová",J109,0)</f>
        <v>0</v>
      </c>
      <c r="BJ109" s="2" t="s">
        <v>79</v>
      </c>
      <c r="BK109" s="176">
        <f>ROUND(I109*H109,2)</f>
        <v>0</v>
      </c>
      <c r="BL109" s="2" t="s">
        <v>141</v>
      </c>
      <c r="BM109" s="175" t="s">
        <v>360</v>
      </c>
    </row>
    <row r="110" spans="1:65" s="21" customFormat="1" ht="16.5" customHeight="1" x14ac:dyDescent="0.2">
      <c r="A110" s="15"/>
      <c r="B110" s="16"/>
      <c r="C110" s="213" t="s">
        <v>254</v>
      </c>
      <c r="D110" s="213" t="s">
        <v>293</v>
      </c>
      <c r="E110" s="214" t="s">
        <v>910</v>
      </c>
      <c r="F110" s="215" t="s">
        <v>911</v>
      </c>
      <c r="G110" s="216" t="s">
        <v>870</v>
      </c>
      <c r="H110" s="217">
        <v>2</v>
      </c>
      <c r="I110" s="218">
        <v>0</v>
      </c>
      <c r="J110" s="218">
        <f>ROUND(I110*H110,2)</f>
        <v>0</v>
      </c>
      <c r="K110" s="215" t="s">
        <v>306</v>
      </c>
      <c r="L110" s="219"/>
      <c r="M110" s="220" t="s">
        <v>17</v>
      </c>
      <c r="N110" s="221" t="s">
        <v>42</v>
      </c>
      <c r="O110" s="173">
        <v>0</v>
      </c>
      <c r="P110" s="173">
        <f>O110*H110</f>
        <v>0</v>
      </c>
      <c r="Q110" s="173">
        <v>0</v>
      </c>
      <c r="R110" s="173">
        <f>Q110*H110</f>
        <v>0</v>
      </c>
      <c r="S110" s="173">
        <v>0</v>
      </c>
      <c r="T110" s="174">
        <f>S110*H110</f>
        <v>0</v>
      </c>
      <c r="U110" s="15"/>
      <c r="V110" s="15"/>
      <c r="W110" s="15"/>
      <c r="X110" s="15"/>
      <c r="Y110" s="15"/>
      <c r="Z110" s="15"/>
      <c r="AA110" s="15"/>
      <c r="AB110" s="15"/>
      <c r="AC110" s="15"/>
      <c r="AD110" s="15"/>
      <c r="AE110" s="15"/>
      <c r="AR110" s="175" t="s">
        <v>172</v>
      </c>
      <c r="AT110" s="175" t="s">
        <v>293</v>
      </c>
      <c r="AU110" s="175" t="s">
        <v>79</v>
      </c>
      <c r="AY110" s="2" t="s">
        <v>133</v>
      </c>
      <c r="BE110" s="176">
        <f>IF(N110="základní",J110,0)</f>
        <v>0</v>
      </c>
      <c r="BF110" s="176">
        <f>IF(N110="snížená",J110,0)</f>
        <v>0</v>
      </c>
      <c r="BG110" s="176">
        <f>IF(N110="zákl. přenesená",J110,0)</f>
        <v>0</v>
      </c>
      <c r="BH110" s="176">
        <f>IF(N110="sníž. přenesená",J110,0)</f>
        <v>0</v>
      </c>
      <c r="BI110" s="176">
        <f>IF(N110="nulová",J110,0)</f>
        <v>0</v>
      </c>
      <c r="BJ110" s="2" t="s">
        <v>79</v>
      </c>
      <c r="BK110" s="176">
        <f>ROUND(I110*H110,2)</f>
        <v>0</v>
      </c>
      <c r="BL110" s="2" t="s">
        <v>141</v>
      </c>
      <c r="BM110" s="175" t="s">
        <v>371</v>
      </c>
    </row>
    <row r="111" spans="1:65" s="21" customFormat="1" ht="16.5" customHeight="1" x14ac:dyDescent="0.2">
      <c r="A111" s="15"/>
      <c r="B111" s="16"/>
      <c r="C111" s="213" t="s">
        <v>259</v>
      </c>
      <c r="D111" s="213" t="s">
        <v>293</v>
      </c>
      <c r="E111" s="214" t="s">
        <v>912</v>
      </c>
      <c r="F111" s="215" t="s">
        <v>913</v>
      </c>
      <c r="G111" s="216" t="s">
        <v>870</v>
      </c>
      <c r="H111" s="217">
        <v>1</v>
      </c>
      <c r="I111" s="218">
        <v>0</v>
      </c>
      <c r="J111" s="218">
        <f>ROUND(I111*H111,2)</f>
        <v>0</v>
      </c>
      <c r="K111" s="215" t="s">
        <v>306</v>
      </c>
      <c r="L111" s="219"/>
      <c r="M111" s="220" t="s">
        <v>17</v>
      </c>
      <c r="N111" s="221" t="s">
        <v>42</v>
      </c>
      <c r="O111" s="173">
        <v>0</v>
      </c>
      <c r="P111" s="173">
        <f>O111*H111</f>
        <v>0</v>
      </c>
      <c r="Q111" s="173">
        <v>0</v>
      </c>
      <c r="R111" s="173">
        <f>Q111*H111</f>
        <v>0</v>
      </c>
      <c r="S111" s="173">
        <v>0</v>
      </c>
      <c r="T111" s="174">
        <f>S111*H111</f>
        <v>0</v>
      </c>
      <c r="U111" s="15"/>
      <c r="V111" s="15"/>
      <c r="W111" s="15"/>
      <c r="X111" s="15"/>
      <c r="Y111" s="15"/>
      <c r="Z111" s="15"/>
      <c r="AA111" s="15"/>
      <c r="AB111" s="15"/>
      <c r="AC111" s="15"/>
      <c r="AD111" s="15"/>
      <c r="AE111" s="15"/>
      <c r="AR111" s="175" t="s">
        <v>172</v>
      </c>
      <c r="AT111" s="175" t="s">
        <v>293</v>
      </c>
      <c r="AU111" s="175" t="s">
        <v>79</v>
      </c>
      <c r="AY111" s="2" t="s">
        <v>133</v>
      </c>
      <c r="BE111" s="176">
        <f>IF(N111="základní",J111,0)</f>
        <v>0</v>
      </c>
      <c r="BF111" s="176">
        <f>IF(N111="snížená",J111,0)</f>
        <v>0</v>
      </c>
      <c r="BG111" s="176">
        <f>IF(N111="zákl. přenesená",J111,0)</f>
        <v>0</v>
      </c>
      <c r="BH111" s="176">
        <f>IF(N111="sníž. přenesená",J111,0)</f>
        <v>0</v>
      </c>
      <c r="BI111" s="176">
        <f>IF(N111="nulová",J111,0)</f>
        <v>0</v>
      </c>
      <c r="BJ111" s="2" t="s">
        <v>79</v>
      </c>
      <c r="BK111" s="176">
        <f>ROUND(I111*H111,2)</f>
        <v>0</v>
      </c>
      <c r="BL111" s="2" t="s">
        <v>141</v>
      </c>
      <c r="BM111" s="175" t="s">
        <v>381</v>
      </c>
    </row>
    <row r="112" spans="1:65" s="21" customFormat="1" ht="16.5" customHeight="1" x14ac:dyDescent="0.2">
      <c r="A112" s="15"/>
      <c r="B112" s="16"/>
      <c r="C112" s="213" t="s">
        <v>264</v>
      </c>
      <c r="D112" s="213" t="s">
        <v>293</v>
      </c>
      <c r="E112" s="214" t="s">
        <v>914</v>
      </c>
      <c r="F112" s="215" t="s">
        <v>915</v>
      </c>
      <c r="G112" s="216" t="s">
        <v>870</v>
      </c>
      <c r="H112" s="217">
        <v>1</v>
      </c>
      <c r="I112" s="218">
        <v>0</v>
      </c>
      <c r="J112" s="218">
        <f>ROUND(I112*H112,2)</f>
        <v>0</v>
      </c>
      <c r="K112" s="215" t="s">
        <v>306</v>
      </c>
      <c r="L112" s="219"/>
      <c r="M112" s="220" t="s">
        <v>17</v>
      </c>
      <c r="N112" s="221" t="s">
        <v>42</v>
      </c>
      <c r="O112" s="173">
        <v>0</v>
      </c>
      <c r="P112" s="173">
        <f>O112*H112</f>
        <v>0</v>
      </c>
      <c r="Q112" s="173">
        <v>0</v>
      </c>
      <c r="R112" s="173">
        <f>Q112*H112</f>
        <v>0</v>
      </c>
      <c r="S112" s="173">
        <v>0</v>
      </c>
      <c r="T112" s="174">
        <f>S112*H112</f>
        <v>0</v>
      </c>
      <c r="U112" s="15"/>
      <c r="V112" s="15"/>
      <c r="W112" s="15"/>
      <c r="X112" s="15"/>
      <c r="Y112" s="15"/>
      <c r="Z112" s="15"/>
      <c r="AA112" s="15"/>
      <c r="AB112" s="15"/>
      <c r="AC112" s="15"/>
      <c r="AD112" s="15"/>
      <c r="AE112" s="15"/>
      <c r="AR112" s="175" t="s">
        <v>172</v>
      </c>
      <c r="AT112" s="175" t="s">
        <v>293</v>
      </c>
      <c r="AU112" s="175" t="s">
        <v>79</v>
      </c>
      <c r="AY112" s="2" t="s">
        <v>133</v>
      </c>
      <c r="BE112" s="176">
        <f>IF(N112="základní",J112,0)</f>
        <v>0</v>
      </c>
      <c r="BF112" s="176">
        <f>IF(N112="snížená",J112,0)</f>
        <v>0</v>
      </c>
      <c r="BG112" s="176">
        <f>IF(N112="zákl. přenesená",J112,0)</f>
        <v>0</v>
      </c>
      <c r="BH112" s="176">
        <f>IF(N112="sníž. přenesená",J112,0)</f>
        <v>0</v>
      </c>
      <c r="BI112" s="176">
        <f>IF(N112="nulová",J112,0)</f>
        <v>0</v>
      </c>
      <c r="BJ112" s="2" t="s">
        <v>79</v>
      </c>
      <c r="BK112" s="176">
        <f>ROUND(I112*H112,2)</f>
        <v>0</v>
      </c>
      <c r="BL112" s="2" t="s">
        <v>141</v>
      </c>
      <c r="BM112" s="175" t="s">
        <v>393</v>
      </c>
    </row>
    <row r="113" spans="1:65" s="21" customFormat="1" ht="16.5" customHeight="1" x14ac:dyDescent="0.2">
      <c r="A113" s="15"/>
      <c r="B113" s="16"/>
      <c r="C113" s="213" t="s">
        <v>269</v>
      </c>
      <c r="D113" s="213" t="s">
        <v>293</v>
      </c>
      <c r="E113" s="214" t="s">
        <v>916</v>
      </c>
      <c r="F113" s="215" t="s">
        <v>917</v>
      </c>
      <c r="G113" s="216" t="s">
        <v>881</v>
      </c>
      <c r="H113" s="217">
        <v>1</v>
      </c>
      <c r="I113" s="218">
        <v>0</v>
      </c>
      <c r="J113" s="218">
        <f>ROUND(I113*H113,2)</f>
        <v>0</v>
      </c>
      <c r="K113" s="215" t="s">
        <v>306</v>
      </c>
      <c r="L113" s="219"/>
      <c r="M113" s="220" t="s">
        <v>17</v>
      </c>
      <c r="N113" s="221" t="s">
        <v>42</v>
      </c>
      <c r="O113" s="173">
        <v>0</v>
      </c>
      <c r="P113" s="173">
        <f>O113*H113</f>
        <v>0</v>
      </c>
      <c r="Q113" s="173">
        <v>0</v>
      </c>
      <c r="R113" s="173">
        <f>Q113*H113</f>
        <v>0</v>
      </c>
      <c r="S113" s="173">
        <v>0</v>
      </c>
      <c r="T113" s="174">
        <f>S113*H113</f>
        <v>0</v>
      </c>
      <c r="U113" s="15"/>
      <c r="V113" s="15"/>
      <c r="W113" s="15"/>
      <c r="X113" s="15"/>
      <c r="Y113" s="15"/>
      <c r="Z113" s="15"/>
      <c r="AA113" s="15"/>
      <c r="AB113" s="15"/>
      <c r="AC113" s="15"/>
      <c r="AD113" s="15"/>
      <c r="AE113" s="15"/>
      <c r="AR113" s="175" t="s">
        <v>172</v>
      </c>
      <c r="AT113" s="175" t="s">
        <v>293</v>
      </c>
      <c r="AU113" s="175" t="s">
        <v>79</v>
      </c>
      <c r="AY113" s="2" t="s">
        <v>133</v>
      </c>
      <c r="BE113" s="176">
        <f>IF(N113="základní",J113,0)</f>
        <v>0</v>
      </c>
      <c r="BF113" s="176">
        <f>IF(N113="snížená",J113,0)</f>
        <v>0</v>
      </c>
      <c r="BG113" s="176">
        <f>IF(N113="zákl. přenesená",J113,0)</f>
        <v>0</v>
      </c>
      <c r="BH113" s="176">
        <f>IF(N113="sníž. přenesená",J113,0)</f>
        <v>0</v>
      </c>
      <c r="BI113" s="176">
        <f>IF(N113="nulová",J113,0)</f>
        <v>0</v>
      </c>
      <c r="BJ113" s="2" t="s">
        <v>79</v>
      </c>
      <c r="BK113" s="176">
        <f>ROUND(I113*H113,2)</f>
        <v>0</v>
      </c>
      <c r="BL113" s="2" t="s">
        <v>141</v>
      </c>
      <c r="BM113" s="175" t="s">
        <v>403</v>
      </c>
    </row>
    <row r="114" spans="1:65" s="149" customFormat="1" ht="25.95" customHeight="1" x14ac:dyDescent="0.25">
      <c r="B114" s="150"/>
      <c r="C114" s="151"/>
      <c r="D114" s="152" t="s">
        <v>70</v>
      </c>
      <c r="E114" s="153" t="s">
        <v>918</v>
      </c>
      <c r="F114" s="153" t="s">
        <v>919</v>
      </c>
      <c r="G114" s="151"/>
      <c r="H114" s="151"/>
      <c r="I114" s="151"/>
      <c r="J114" s="154">
        <f>BK114</f>
        <v>0</v>
      </c>
      <c r="K114" s="151"/>
      <c r="L114" s="155"/>
      <c r="M114" s="156"/>
      <c r="N114" s="157"/>
      <c r="O114" s="157"/>
      <c r="P114" s="158">
        <f>SUM(P121:P130)</f>
        <v>0</v>
      </c>
      <c r="Q114" s="157"/>
      <c r="R114" s="158">
        <f>SUM(R121:R130)</f>
        <v>0</v>
      </c>
      <c r="S114" s="157"/>
      <c r="T114" s="159">
        <f>SUM(T121:T130)</f>
        <v>0</v>
      </c>
      <c r="AR114" s="160" t="s">
        <v>79</v>
      </c>
      <c r="AT114" s="161" t="s">
        <v>70</v>
      </c>
      <c r="AU114" s="161" t="s">
        <v>71</v>
      </c>
      <c r="AY114" s="160" t="s">
        <v>133</v>
      </c>
      <c r="BK114" s="162">
        <f>SUM(BK121:BK130)</f>
        <v>0</v>
      </c>
    </row>
    <row r="115" spans="1:65" s="21" customFormat="1" ht="21.75" customHeight="1" x14ac:dyDescent="0.2">
      <c r="A115" s="15"/>
      <c r="B115" s="16"/>
      <c r="C115" s="322" t="s">
        <v>81</v>
      </c>
      <c r="D115" s="322" t="s">
        <v>293</v>
      </c>
      <c r="E115" s="323" t="s">
        <v>971</v>
      </c>
      <c r="F115" s="324" t="s">
        <v>972</v>
      </c>
      <c r="G115" s="325" t="s">
        <v>152</v>
      </c>
      <c r="H115" s="326">
        <v>1</v>
      </c>
      <c r="I115" s="327">
        <v>0</v>
      </c>
      <c r="J115" s="327">
        <f>ROUND(I115*H115,2)</f>
        <v>0</v>
      </c>
      <c r="K115" s="324" t="s">
        <v>306</v>
      </c>
      <c r="L115" s="219"/>
      <c r="M115" s="220" t="s">
        <v>17</v>
      </c>
      <c r="N115" s="221" t="s">
        <v>42</v>
      </c>
      <c r="O115" s="173">
        <v>0</v>
      </c>
      <c r="P115" s="173">
        <f>O115*H115</f>
        <v>0</v>
      </c>
      <c r="Q115" s="173">
        <v>0</v>
      </c>
      <c r="R115" s="173">
        <f>Q115*H115</f>
        <v>0</v>
      </c>
      <c r="S115" s="173">
        <v>0</v>
      </c>
      <c r="T115" s="174">
        <f>S115*H115</f>
        <v>0</v>
      </c>
      <c r="U115" s="15"/>
      <c r="V115" s="15"/>
      <c r="W115" s="15"/>
      <c r="X115" s="15"/>
      <c r="Y115" s="15"/>
      <c r="Z115" s="15"/>
      <c r="AA115" s="15"/>
      <c r="AB115" s="15"/>
      <c r="AC115" s="15"/>
      <c r="AD115" s="15"/>
      <c r="AE115" s="15"/>
      <c r="AR115" s="175" t="s">
        <v>296</v>
      </c>
      <c r="AT115" s="175" t="s">
        <v>293</v>
      </c>
      <c r="AU115" s="175" t="s">
        <v>81</v>
      </c>
      <c r="AY115" s="2" t="s">
        <v>133</v>
      </c>
      <c r="BE115" s="176">
        <f>IF(N115="základní",J115,0)</f>
        <v>0</v>
      </c>
      <c r="BF115" s="176">
        <f>IF(N115="snížená",J115,0)</f>
        <v>0</v>
      </c>
      <c r="BG115" s="176">
        <f>IF(N115="zákl. přenesená",J115,0)</f>
        <v>0</v>
      </c>
      <c r="BH115" s="176">
        <f>IF(N115="sníž. přenesená",J115,0)</f>
        <v>0</v>
      </c>
      <c r="BI115" s="176">
        <f>IF(N115="nulová",J115,0)</f>
        <v>0</v>
      </c>
      <c r="BJ115" s="2" t="s">
        <v>79</v>
      </c>
      <c r="BK115" s="176">
        <f>ROUND(I115*H115,2)</f>
        <v>0</v>
      </c>
      <c r="BL115" s="2" t="s">
        <v>218</v>
      </c>
      <c r="BM115" s="175" t="s">
        <v>973</v>
      </c>
    </row>
    <row r="116" spans="1:65" s="21" customFormat="1" ht="16.5" customHeight="1" x14ac:dyDescent="0.2">
      <c r="A116" s="15"/>
      <c r="B116" s="16"/>
      <c r="C116" s="322" t="s">
        <v>190</v>
      </c>
      <c r="D116" s="322" t="s">
        <v>293</v>
      </c>
      <c r="E116" s="323" t="s">
        <v>986</v>
      </c>
      <c r="F116" s="324" t="s">
        <v>987</v>
      </c>
      <c r="G116" s="325" t="s">
        <v>152</v>
      </c>
      <c r="H116" s="326">
        <v>5</v>
      </c>
      <c r="I116" s="327">
        <v>0</v>
      </c>
      <c r="J116" s="327">
        <f>ROUND(I116*H116,2)</f>
        <v>0</v>
      </c>
      <c r="K116" s="324" t="s">
        <v>306</v>
      </c>
      <c r="L116" s="219"/>
      <c r="M116" s="220" t="s">
        <v>17</v>
      </c>
      <c r="N116" s="221" t="s">
        <v>42</v>
      </c>
      <c r="O116" s="173">
        <v>0</v>
      </c>
      <c r="P116" s="173">
        <f>O116*H116</f>
        <v>0</v>
      </c>
      <c r="Q116" s="173">
        <v>0</v>
      </c>
      <c r="R116" s="173">
        <f>Q116*H116</f>
        <v>0</v>
      </c>
      <c r="S116" s="173">
        <v>0</v>
      </c>
      <c r="T116" s="174">
        <f>S116*H116</f>
        <v>0</v>
      </c>
      <c r="U116" s="15"/>
      <c r="V116" s="15"/>
      <c r="W116" s="15"/>
      <c r="X116" s="15"/>
      <c r="Y116" s="15"/>
      <c r="Z116" s="15"/>
      <c r="AA116" s="15"/>
      <c r="AB116" s="15"/>
      <c r="AC116" s="15"/>
      <c r="AD116" s="15"/>
      <c r="AE116" s="15"/>
      <c r="AR116" s="175" t="s">
        <v>296</v>
      </c>
      <c r="AT116" s="175" t="s">
        <v>293</v>
      </c>
      <c r="AU116" s="175" t="s">
        <v>81</v>
      </c>
      <c r="AY116" s="2" t="s">
        <v>133</v>
      </c>
      <c r="BE116" s="176">
        <f>IF(N116="základní",J116,0)</f>
        <v>0</v>
      </c>
      <c r="BF116" s="176">
        <f>IF(N116="snížená",J116,0)</f>
        <v>0</v>
      </c>
      <c r="BG116" s="176">
        <f>IF(N116="zákl. přenesená",J116,0)</f>
        <v>0</v>
      </c>
      <c r="BH116" s="176">
        <f>IF(N116="sníž. přenesená",J116,0)</f>
        <v>0</v>
      </c>
      <c r="BI116" s="176">
        <f>IF(N116="nulová",J116,0)</f>
        <v>0</v>
      </c>
      <c r="BJ116" s="2" t="s">
        <v>79</v>
      </c>
      <c r="BK116" s="176">
        <f>ROUND(I116*H116,2)</f>
        <v>0</v>
      </c>
      <c r="BL116" s="2" t="s">
        <v>218</v>
      </c>
      <c r="BM116" s="175" t="s">
        <v>988</v>
      </c>
    </row>
    <row r="117" spans="1:65" s="21" customFormat="1" ht="16.5" customHeight="1" x14ac:dyDescent="0.2">
      <c r="A117" s="15"/>
      <c r="B117" s="16"/>
      <c r="C117" s="322" t="s">
        <v>203</v>
      </c>
      <c r="D117" s="322" t="s">
        <v>293</v>
      </c>
      <c r="E117" s="323" t="s">
        <v>992</v>
      </c>
      <c r="F117" s="324" t="s">
        <v>993</v>
      </c>
      <c r="G117" s="325" t="s">
        <v>152</v>
      </c>
      <c r="H117" s="326">
        <v>2</v>
      </c>
      <c r="I117" s="327">
        <v>0</v>
      </c>
      <c r="J117" s="327">
        <f>ROUND(I117*H117,2)</f>
        <v>0</v>
      </c>
      <c r="K117" s="324" t="s">
        <v>306</v>
      </c>
      <c r="L117" s="219"/>
      <c r="M117" s="220" t="s">
        <v>17</v>
      </c>
      <c r="N117" s="221" t="s">
        <v>42</v>
      </c>
      <c r="O117" s="173">
        <v>0</v>
      </c>
      <c r="P117" s="173">
        <f>O117*H117</f>
        <v>0</v>
      </c>
      <c r="Q117" s="173">
        <v>0</v>
      </c>
      <c r="R117" s="173">
        <f>Q117*H117</f>
        <v>0</v>
      </c>
      <c r="S117" s="173">
        <v>0</v>
      </c>
      <c r="T117" s="174">
        <f>S117*H117</f>
        <v>0</v>
      </c>
      <c r="U117" s="15"/>
      <c r="V117" s="15"/>
      <c r="W117" s="15"/>
      <c r="X117" s="15"/>
      <c r="Y117" s="15"/>
      <c r="Z117" s="15"/>
      <c r="AA117" s="15"/>
      <c r="AB117" s="15"/>
      <c r="AC117" s="15"/>
      <c r="AD117" s="15"/>
      <c r="AE117" s="15"/>
      <c r="AR117" s="175" t="s">
        <v>296</v>
      </c>
      <c r="AT117" s="175" t="s">
        <v>293</v>
      </c>
      <c r="AU117" s="175" t="s">
        <v>81</v>
      </c>
      <c r="AY117" s="2" t="s">
        <v>133</v>
      </c>
      <c r="BE117" s="176">
        <f>IF(N117="základní",J117,0)</f>
        <v>0</v>
      </c>
      <c r="BF117" s="176">
        <f>IF(N117="snížená",J117,0)</f>
        <v>0</v>
      </c>
      <c r="BG117" s="176">
        <f>IF(N117="zákl. přenesená",J117,0)</f>
        <v>0</v>
      </c>
      <c r="BH117" s="176">
        <f>IF(N117="sníž. přenesená",J117,0)</f>
        <v>0</v>
      </c>
      <c r="BI117" s="176">
        <f>IF(N117="nulová",J117,0)</f>
        <v>0</v>
      </c>
      <c r="BJ117" s="2" t="s">
        <v>79</v>
      </c>
      <c r="BK117" s="176">
        <f>ROUND(I117*H117,2)</f>
        <v>0</v>
      </c>
      <c r="BL117" s="2" t="s">
        <v>218</v>
      </c>
      <c r="BM117" s="175" t="s">
        <v>994</v>
      </c>
    </row>
    <row r="118" spans="1:65" s="21" customFormat="1" ht="16.5" customHeight="1" x14ac:dyDescent="0.2">
      <c r="A118" s="15"/>
      <c r="B118" s="16"/>
      <c r="C118" s="322" t="s">
        <v>208</v>
      </c>
      <c r="D118" s="322" t="s">
        <v>293</v>
      </c>
      <c r="E118" s="323" t="s">
        <v>995</v>
      </c>
      <c r="F118" s="324" t="s">
        <v>996</v>
      </c>
      <c r="G118" s="325" t="s">
        <v>152</v>
      </c>
      <c r="H118" s="326">
        <v>1</v>
      </c>
      <c r="I118" s="327">
        <v>0</v>
      </c>
      <c r="J118" s="327">
        <f>ROUND(I118*H118,2)</f>
        <v>0</v>
      </c>
      <c r="K118" s="324" t="s">
        <v>306</v>
      </c>
      <c r="L118" s="219"/>
      <c r="M118" s="220" t="s">
        <v>17</v>
      </c>
      <c r="N118" s="221" t="s">
        <v>42</v>
      </c>
      <c r="O118" s="173">
        <v>0</v>
      </c>
      <c r="P118" s="173">
        <f>O118*H118</f>
        <v>0</v>
      </c>
      <c r="Q118" s="173">
        <v>0</v>
      </c>
      <c r="R118" s="173">
        <f>Q118*H118</f>
        <v>0</v>
      </c>
      <c r="S118" s="173">
        <v>0</v>
      </c>
      <c r="T118" s="174">
        <f>S118*H118</f>
        <v>0</v>
      </c>
      <c r="U118" s="15"/>
      <c r="V118" s="15"/>
      <c r="W118" s="15"/>
      <c r="X118" s="15"/>
      <c r="Y118" s="15"/>
      <c r="Z118" s="15"/>
      <c r="AA118" s="15"/>
      <c r="AB118" s="15"/>
      <c r="AC118" s="15"/>
      <c r="AD118" s="15"/>
      <c r="AE118" s="15"/>
      <c r="AR118" s="175" t="s">
        <v>296</v>
      </c>
      <c r="AT118" s="175" t="s">
        <v>293</v>
      </c>
      <c r="AU118" s="175" t="s">
        <v>81</v>
      </c>
      <c r="AY118" s="2" t="s">
        <v>133</v>
      </c>
      <c r="BE118" s="176">
        <f>IF(N118="základní",J118,0)</f>
        <v>0</v>
      </c>
      <c r="BF118" s="176">
        <f>IF(N118="snížená",J118,0)</f>
        <v>0</v>
      </c>
      <c r="BG118" s="176">
        <f>IF(N118="zákl. přenesená",J118,0)</f>
        <v>0</v>
      </c>
      <c r="BH118" s="176">
        <f>IF(N118="sníž. přenesená",J118,0)</f>
        <v>0</v>
      </c>
      <c r="BI118" s="176">
        <f>IF(N118="nulová",J118,0)</f>
        <v>0</v>
      </c>
      <c r="BJ118" s="2" t="s">
        <v>79</v>
      </c>
      <c r="BK118" s="176">
        <f>ROUND(I118*H118,2)</f>
        <v>0</v>
      </c>
      <c r="BL118" s="2" t="s">
        <v>218</v>
      </c>
      <c r="BM118" s="175" t="s">
        <v>997</v>
      </c>
    </row>
    <row r="119" spans="1:65" s="309" customFormat="1" ht="21.75" customHeight="1" x14ac:dyDescent="0.2">
      <c r="C119" s="328"/>
      <c r="D119" s="328" t="s">
        <v>293</v>
      </c>
      <c r="E119" s="329" t="s">
        <v>1242</v>
      </c>
      <c r="F119" s="330" t="s">
        <v>1243</v>
      </c>
      <c r="G119" s="331" t="s">
        <v>152</v>
      </c>
      <c r="H119" s="332">
        <v>2</v>
      </c>
      <c r="I119" s="327">
        <v>0</v>
      </c>
      <c r="J119" s="333">
        <f>ROUND(H119*I119,2)</f>
        <v>0</v>
      </c>
      <c r="K119" s="324" t="s">
        <v>306</v>
      </c>
    </row>
    <row r="120" spans="1:65" s="309" customFormat="1" ht="21.75" customHeight="1" x14ac:dyDescent="0.2">
      <c r="C120" s="328"/>
      <c r="D120" s="328" t="s">
        <v>293</v>
      </c>
      <c r="E120" s="329" t="s">
        <v>1245</v>
      </c>
      <c r="F120" s="330" t="s">
        <v>1246</v>
      </c>
      <c r="G120" s="331" t="s">
        <v>152</v>
      </c>
      <c r="H120" s="332">
        <v>2</v>
      </c>
      <c r="I120" s="327">
        <v>0</v>
      </c>
      <c r="J120" s="333">
        <f>ROUND(H120*I120,2)</f>
        <v>0</v>
      </c>
      <c r="K120" s="324" t="s">
        <v>306</v>
      </c>
    </row>
    <row r="121" spans="1:65" s="21" customFormat="1" ht="16.5" customHeight="1" x14ac:dyDescent="0.2">
      <c r="A121" s="15"/>
      <c r="B121" s="16"/>
      <c r="C121" s="213" t="s">
        <v>273</v>
      </c>
      <c r="D121" s="213" t="s">
        <v>293</v>
      </c>
      <c r="E121" s="214" t="s">
        <v>920</v>
      </c>
      <c r="F121" s="215" t="s">
        <v>921</v>
      </c>
      <c r="G121" s="216" t="s">
        <v>870</v>
      </c>
      <c r="H121" s="217">
        <v>1</v>
      </c>
      <c r="I121" s="327">
        <v>0</v>
      </c>
      <c r="J121" s="218">
        <f t="shared" ref="J121:J130" si="20">ROUND(I121*H121,2)</f>
        <v>0</v>
      </c>
      <c r="K121" s="215" t="s">
        <v>306</v>
      </c>
      <c r="L121" s="219"/>
      <c r="M121" s="220" t="s">
        <v>17</v>
      </c>
      <c r="N121" s="221" t="s">
        <v>42</v>
      </c>
      <c r="O121" s="173">
        <v>0</v>
      </c>
      <c r="P121" s="173">
        <f t="shared" ref="P121:P130" si="21">O121*H121</f>
        <v>0</v>
      </c>
      <c r="Q121" s="173">
        <v>0</v>
      </c>
      <c r="R121" s="173">
        <f t="shared" ref="R121:R130" si="22">Q121*H121</f>
        <v>0</v>
      </c>
      <c r="S121" s="173">
        <v>0</v>
      </c>
      <c r="T121" s="174">
        <f t="shared" ref="T121:T130" si="23">S121*H121</f>
        <v>0</v>
      </c>
      <c r="U121" s="15"/>
      <c r="V121" s="15"/>
      <c r="W121" s="15"/>
      <c r="X121" s="15"/>
      <c r="Y121" s="15"/>
      <c r="Z121" s="15"/>
      <c r="AA121" s="15"/>
      <c r="AB121" s="15"/>
      <c r="AC121" s="15"/>
      <c r="AD121" s="15"/>
      <c r="AE121" s="15"/>
      <c r="AR121" s="175" t="s">
        <v>172</v>
      </c>
      <c r="AT121" s="175" t="s">
        <v>293</v>
      </c>
      <c r="AU121" s="175" t="s">
        <v>79</v>
      </c>
      <c r="AY121" s="2" t="s">
        <v>133</v>
      </c>
      <c r="BE121" s="176">
        <f t="shared" ref="BE121:BE130" si="24">IF(N121="základní",J121,0)</f>
        <v>0</v>
      </c>
      <c r="BF121" s="176">
        <f t="shared" ref="BF121:BF130" si="25">IF(N121="snížená",J121,0)</f>
        <v>0</v>
      </c>
      <c r="BG121" s="176">
        <f t="shared" ref="BG121:BG130" si="26">IF(N121="zákl. přenesená",J121,0)</f>
        <v>0</v>
      </c>
      <c r="BH121" s="176">
        <f t="shared" ref="BH121:BH130" si="27">IF(N121="sníž. přenesená",J121,0)</f>
        <v>0</v>
      </c>
      <c r="BI121" s="176">
        <f t="shared" ref="BI121:BI130" si="28">IF(N121="nulová",J121,0)</f>
        <v>0</v>
      </c>
      <c r="BJ121" s="2" t="s">
        <v>79</v>
      </c>
      <c r="BK121" s="176">
        <f t="shared" ref="BK121:BK130" si="29">ROUND(I121*H121,2)</f>
        <v>0</v>
      </c>
      <c r="BL121" s="2" t="s">
        <v>141</v>
      </c>
      <c r="BM121" s="175" t="s">
        <v>412</v>
      </c>
    </row>
    <row r="122" spans="1:65" s="21" customFormat="1" ht="16.5" customHeight="1" x14ac:dyDescent="0.2">
      <c r="A122" s="15"/>
      <c r="B122" s="16"/>
      <c r="C122" s="213" t="s">
        <v>281</v>
      </c>
      <c r="D122" s="213" t="s">
        <v>293</v>
      </c>
      <c r="E122" s="214" t="s">
        <v>922</v>
      </c>
      <c r="F122" s="215" t="s">
        <v>923</v>
      </c>
      <c r="G122" s="216" t="s">
        <v>870</v>
      </c>
      <c r="H122" s="217">
        <v>3</v>
      </c>
      <c r="I122" s="327">
        <v>0</v>
      </c>
      <c r="J122" s="218">
        <f t="shared" si="20"/>
        <v>0</v>
      </c>
      <c r="K122" s="215" t="s">
        <v>306</v>
      </c>
      <c r="L122" s="219"/>
      <c r="M122" s="220" t="s">
        <v>17</v>
      </c>
      <c r="N122" s="221" t="s">
        <v>42</v>
      </c>
      <c r="O122" s="173">
        <v>0</v>
      </c>
      <c r="P122" s="173">
        <f t="shared" si="21"/>
        <v>0</v>
      </c>
      <c r="Q122" s="173">
        <v>0</v>
      </c>
      <c r="R122" s="173">
        <f t="shared" si="22"/>
        <v>0</v>
      </c>
      <c r="S122" s="173">
        <v>0</v>
      </c>
      <c r="T122" s="174">
        <f t="shared" si="23"/>
        <v>0</v>
      </c>
      <c r="U122" s="15"/>
      <c r="V122" s="15"/>
      <c r="W122" s="15"/>
      <c r="X122" s="15"/>
      <c r="Y122" s="15"/>
      <c r="Z122" s="15"/>
      <c r="AA122" s="15"/>
      <c r="AB122" s="15"/>
      <c r="AC122" s="15"/>
      <c r="AD122" s="15"/>
      <c r="AE122" s="15"/>
      <c r="AR122" s="175" t="s">
        <v>172</v>
      </c>
      <c r="AT122" s="175" t="s">
        <v>293</v>
      </c>
      <c r="AU122" s="175" t="s">
        <v>79</v>
      </c>
      <c r="AY122" s="2" t="s">
        <v>133</v>
      </c>
      <c r="BE122" s="176">
        <f t="shared" si="24"/>
        <v>0</v>
      </c>
      <c r="BF122" s="176">
        <f t="shared" si="25"/>
        <v>0</v>
      </c>
      <c r="BG122" s="176">
        <f t="shared" si="26"/>
        <v>0</v>
      </c>
      <c r="BH122" s="176">
        <f t="shared" si="27"/>
        <v>0</v>
      </c>
      <c r="BI122" s="176">
        <f t="shared" si="28"/>
        <v>0</v>
      </c>
      <c r="BJ122" s="2" t="s">
        <v>79</v>
      </c>
      <c r="BK122" s="176">
        <f t="shared" si="29"/>
        <v>0</v>
      </c>
      <c r="BL122" s="2" t="s">
        <v>141</v>
      </c>
      <c r="BM122" s="175" t="s">
        <v>423</v>
      </c>
    </row>
    <row r="123" spans="1:65" s="21" customFormat="1" ht="16.5" customHeight="1" x14ac:dyDescent="0.2">
      <c r="A123" s="15"/>
      <c r="B123" s="16"/>
      <c r="C123" s="213" t="s">
        <v>292</v>
      </c>
      <c r="D123" s="213" t="s">
        <v>293</v>
      </c>
      <c r="E123" s="214" t="s">
        <v>924</v>
      </c>
      <c r="F123" s="215" t="s">
        <v>925</v>
      </c>
      <c r="G123" s="216" t="s">
        <v>870</v>
      </c>
      <c r="H123" s="217">
        <v>1</v>
      </c>
      <c r="I123" s="327">
        <v>0</v>
      </c>
      <c r="J123" s="218">
        <f t="shared" si="20"/>
        <v>0</v>
      </c>
      <c r="K123" s="215" t="s">
        <v>306</v>
      </c>
      <c r="L123" s="219"/>
      <c r="M123" s="220" t="s">
        <v>17</v>
      </c>
      <c r="N123" s="221" t="s">
        <v>42</v>
      </c>
      <c r="O123" s="173">
        <v>0</v>
      </c>
      <c r="P123" s="173">
        <f t="shared" si="21"/>
        <v>0</v>
      </c>
      <c r="Q123" s="173">
        <v>0</v>
      </c>
      <c r="R123" s="173">
        <f t="shared" si="22"/>
        <v>0</v>
      </c>
      <c r="S123" s="173">
        <v>0</v>
      </c>
      <c r="T123" s="174">
        <f t="shared" si="23"/>
        <v>0</v>
      </c>
      <c r="U123" s="15"/>
      <c r="V123" s="15"/>
      <c r="W123" s="15"/>
      <c r="X123" s="15"/>
      <c r="Y123" s="15"/>
      <c r="Z123" s="15"/>
      <c r="AA123" s="15"/>
      <c r="AB123" s="15"/>
      <c r="AC123" s="15"/>
      <c r="AD123" s="15"/>
      <c r="AE123" s="15"/>
      <c r="AR123" s="175" t="s">
        <v>172</v>
      </c>
      <c r="AT123" s="175" t="s">
        <v>293</v>
      </c>
      <c r="AU123" s="175" t="s">
        <v>79</v>
      </c>
      <c r="AY123" s="2" t="s">
        <v>133</v>
      </c>
      <c r="BE123" s="176">
        <f t="shared" si="24"/>
        <v>0</v>
      </c>
      <c r="BF123" s="176">
        <f t="shared" si="25"/>
        <v>0</v>
      </c>
      <c r="BG123" s="176">
        <f t="shared" si="26"/>
        <v>0</v>
      </c>
      <c r="BH123" s="176">
        <f t="shared" si="27"/>
        <v>0</v>
      </c>
      <c r="BI123" s="176">
        <f t="shared" si="28"/>
        <v>0</v>
      </c>
      <c r="BJ123" s="2" t="s">
        <v>79</v>
      </c>
      <c r="BK123" s="176">
        <f t="shared" si="29"/>
        <v>0</v>
      </c>
      <c r="BL123" s="2" t="s">
        <v>141</v>
      </c>
      <c r="BM123" s="175" t="s">
        <v>445</v>
      </c>
    </row>
    <row r="124" spans="1:65" s="21" customFormat="1" ht="16.5" customHeight="1" x14ac:dyDescent="0.2">
      <c r="A124" s="15"/>
      <c r="B124" s="16"/>
      <c r="C124" s="213" t="s">
        <v>299</v>
      </c>
      <c r="D124" s="213" t="s">
        <v>293</v>
      </c>
      <c r="E124" s="214" t="s">
        <v>926</v>
      </c>
      <c r="F124" s="215" t="s">
        <v>927</v>
      </c>
      <c r="G124" s="216" t="s">
        <v>870</v>
      </c>
      <c r="H124" s="217">
        <v>5</v>
      </c>
      <c r="I124" s="327">
        <v>0</v>
      </c>
      <c r="J124" s="218">
        <f t="shared" si="20"/>
        <v>0</v>
      </c>
      <c r="K124" s="215" t="s">
        <v>306</v>
      </c>
      <c r="L124" s="219"/>
      <c r="M124" s="220" t="s">
        <v>17</v>
      </c>
      <c r="N124" s="221" t="s">
        <v>42</v>
      </c>
      <c r="O124" s="173">
        <v>0</v>
      </c>
      <c r="P124" s="173">
        <f t="shared" si="21"/>
        <v>0</v>
      </c>
      <c r="Q124" s="173">
        <v>0</v>
      </c>
      <c r="R124" s="173">
        <f t="shared" si="22"/>
        <v>0</v>
      </c>
      <c r="S124" s="173">
        <v>0</v>
      </c>
      <c r="T124" s="174">
        <f t="shared" si="23"/>
        <v>0</v>
      </c>
      <c r="U124" s="15"/>
      <c r="V124" s="15"/>
      <c r="W124" s="15"/>
      <c r="X124" s="15"/>
      <c r="Y124" s="15"/>
      <c r="Z124" s="15"/>
      <c r="AA124" s="15"/>
      <c r="AB124" s="15"/>
      <c r="AC124" s="15"/>
      <c r="AD124" s="15"/>
      <c r="AE124" s="15"/>
      <c r="AR124" s="175" t="s">
        <v>172</v>
      </c>
      <c r="AT124" s="175" t="s">
        <v>293</v>
      </c>
      <c r="AU124" s="175" t="s">
        <v>79</v>
      </c>
      <c r="AY124" s="2" t="s">
        <v>133</v>
      </c>
      <c r="BE124" s="176">
        <f t="shared" si="24"/>
        <v>0</v>
      </c>
      <c r="BF124" s="176">
        <f t="shared" si="25"/>
        <v>0</v>
      </c>
      <c r="BG124" s="176">
        <f t="shared" si="26"/>
        <v>0</v>
      </c>
      <c r="BH124" s="176">
        <f t="shared" si="27"/>
        <v>0</v>
      </c>
      <c r="BI124" s="176">
        <f t="shared" si="28"/>
        <v>0</v>
      </c>
      <c r="BJ124" s="2" t="s">
        <v>79</v>
      </c>
      <c r="BK124" s="176">
        <f t="shared" si="29"/>
        <v>0</v>
      </c>
      <c r="BL124" s="2" t="s">
        <v>141</v>
      </c>
      <c r="BM124" s="175" t="s">
        <v>453</v>
      </c>
    </row>
    <row r="125" spans="1:65" s="21" customFormat="1" ht="16.5" customHeight="1" x14ac:dyDescent="0.2">
      <c r="A125" s="15"/>
      <c r="B125" s="16"/>
      <c r="C125" s="213" t="s">
        <v>296</v>
      </c>
      <c r="D125" s="213" t="s">
        <v>293</v>
      </c>
      <c r="E125" s="214" t="s">
        <v>928</v>
      </c>
      <c r="F125" s="215" t="s">
        <v>929</v>
      </c>
      <c r="G125" s="216" t="s">
        <v>870</v>
      </c>
      <c r="H125" s="217">
        <v>8</v>
      </c>
      <c r="I125" s="327">
        <v>0</v>
      </c>
      <c r="J125" s="218">
        <f t="shared" si="20"/>
        <v>0</v>
      </c>
      <c r="K125" s="215" t="s">
        <v>306</v>
      </c>
      <c r="L125" s="219"/>
      <c r="M125" s="220" t="s">
        <v>17</v>
      </c>
      <c r="N125" s="221" t="s">
        <v>42</v>
      </c>
      <c r="O125" s="173">
        <v>0</v>
      </c>
      <c r="P125" s="173">
        <f t="shared" si="21"/>
        <v>0</v>
      </c>
      <c r="Q125" s="173">
        <v>0</v>
      </c>
      <c r="R125" s="173">
        <f t="shared" si="22"/>
        <v>0</v>
      </c>
      <c r="S125" s="173">
        <v>0</v>
      </c>
      <c r="T125" s="174">
        <f t="shared" si="23"/>
        <v>0</v>
      </c>
      <c r="U125" s="15"/>
      <c r="V125" s="15"/>
      <c r="W125" s="15"/>
      <c r="X125" s="15"/>
      <c r="Y125" s="15"/>
      <c r="Z125" s="15"/>
      <c r="AA125" s="15"/>
      <c r="AB125" s="15"/>
      <c r="AC125" s="15"/>
      <c r="AD125" s="15"/>
      <c r="AE125" s="15"/>
      <c r="AR125" s="175" t="s">
        <v>172</v>
      </c>
      <c r="AT125" s="175" t="s">
        <v>293</v>
      </c>
      <c r="AU125" s="175" t="s">
        <v>79</v>
      </c>
      <c r="AY125" s="2" t="s">
        <v>133</v>
      </c>
      <c r="BE125" s="176">
        <f t="shared" si="24"/>
        <v>0</v>
      </c>
      <c r="BF125" s="176">
        <f t="shared" si="25"/>
        <v>0</v>
      </c>
      <c r="BG125" s="176">
        <f t="shared" si="26"/>
        <v>0</v>
      </c>
      <c r="BH125" s="176">
        <f t="shared" si="27"/>
        <v>0</v>
      </c>
      <c r="BI125" s="176">
        <f t="shared" si="28"/>
        <v>0</v>
      </c>
      <c r="BJ125" s="2" t="s">
        <v>79</v>
      </c>
      <c r="BK125" s="176">
        <f t="shared" si="29"/>
        <v>0</v>
      </c>
      <c r="BL125" s="2" t="s">
        <v>141</v>
      </c>
      <c r="BM125" s="175" t="s">
        <v>461</v>
      </c>
    </row>
    <row r="126" spans="1:65" s="21" customFormat="1" ht="16.5" customHeight="1" x14ac:dyDescent="0.2">
      <c r="A126" s="15"/>
      <c r="B126" s="16"/>
      <c r="C126" s="213" t="s">
        <v>308</v>
      </c>
      <c r="D126" s="213" t="s">
        <v>293</v>
      </c>
      <c r="E126" s="214" t="s">
        <v>930</v>
      </c>
      <c r="F126" s="215" t="s">
        <v>931</v>
      </c>
      <c r="G126" s="216" t="s">
        <v>870</v>
      </c>
      <c r="H126" s="217">
        <v>12</v>
      </c>
      <c r="I126" s="327">
        <v>0</v>
      </c>
      <c r="J126" s="218">
        <f t="shared" si="20"/>
        <v>0</v>
      </c>
      <c r="K126" s="215" t="s">
        <v>306</v>
      </c>
      <c r="L126" s="219"/>
      <c r="M126" s="220" t="s">
        <v>17</v>
      </c>
      <c r="N126" s="221" t="s">
        <v>42</v>
      </c>
      <c r="O126" s="173">
        <v>0</v>
      </c>
      <c r="P126" s="173">
        <f t="shared" si="21"/>
        <v>0</v>
      </c>
      <c r="Q126" s="173">
        <v>0</v>
      </c>
      <c r="R126" s="173">
        <f t="shared" si="22"/>
        <v>0</v>
      </c>
      <c r="S126" s="173">
        <v>0</v>
      </c>
      <c r="T126" s="174">
        <f t="shared" si="23"/>
        <v>0</v>
      </c>
      <c r="U126" s="15"/>
      <c r="V126" s="15"/>
      <c r="W126" s="15"/>
      <c r="X126" s="15"/>
      <c r="Y126" s="15"/>
      <c r="Z126" s="15"/>
      <c r="AA126" s="15"/>
      <c r="AB126" s="15"/>
      <c r="AC126" s="15"/>
      <c r="AD126" s="15"/>
      <c r="AE126" s="15"/>
      <c r="AR126" s="175" t="s">
        <v>172</v>
      </c>
      <c r="AT126" s="175" t="s">
        <v>293</v>
      </c>
      <c r="AU126" s="175" t="s">
        <v>79</v>
      </c>
      <c r="AY126" s="2" t="s">
        <v>133</v>
      </c>
      <c r="BE126" s="176">
        <f t="shared" si="24"/>
        <v>0</v>
      </c>
      <c r="BF126" s="176">
        <f t="shared" si="25"/>
        <v>0</v>
      </c>
      <c r="BG126" s="176">
        <f t="shared" si="26"/>
        <v>0</v>
      </c>
      <c r="BH126" s="176">
        <f t="shared" si="27"/>
        <v>0</v>
      </c>
      <c r="BI126" s="176">
        <f t="shared" si="28"/>
        <v>0</v>
      </c>
      <c r="BJ126" s="2" t="s">
        <v>79</v>
      </c>
      <c r="BK126" s="176">
        <f t="shared" si="29"/>
        <v>0</v>
      </c>
      <c r="BL126" s="2" t="s">
        <v>141</v>
      </c>
      <c r="BM126" s="175" t="s">
        <v>470</v>
      </c>
    </row>
    <row r="127" spans="1:65" s="21" customFormat="1" ht="16.5" customHeight="1" x14ac:dyDescent="0.2">
      <c r="A127" s="15"/>
      <c r="B127" s="16"/>
      <c r="C127" s="213" t="s">
        <v>313</v>
      </c>
      <c r="D127" s="213" t="s">
        <v>293</v>
      </c>
      <c r="E127" s="214" t="s">
        <v>932</v>
      </c>
      <c r="F127" s="215" t="s">
        <v>933</v>
      </c>
      <c r="G127" s="216" t="s">
        <v>289</v>
      </c>
      <c r="H127" s="217">
        <v>45</v>
      </c>
      <c r="I127" s="327">
        <v>0</v>
      </c>
      <c r="J127" s="218">
        <f t="shared" si="20"/>
        <v>0</v>
      </c>
      <c r="K127" s="215" t="s">
        <v>306</v>
      </c>
      <c r="L127" s="219"/>
      <c r="M127" s="220" t="s">
        <v>17</v>
      </c>
      <c r="N127" s="221" t="s">
        <v>42</v>
      </c>
      <c r="O127" s="173">
        <v>0</v>
      </c>
      <c r="P127" s="173">
        <f t="shared" si="21"/>
        <v>0</v>
      </c>
      <c r="Q127" s="173">
        <v>0</v>
      </c>
      <c r="R127" s="173">
        <f t="shared" si="22"/>
        <v>0</v>
      </c>
      <c r="S127" s="173">
        <v>0</v>
      </c>
      <c r="T127" s="174">
        <f t="shared" si="23"/>
        <v>0</v>
      </c>
      <c r="U127" s="15"/>
      <c r="V127" s="15"/>
      <c r="W127" s="15"/>
      <c r="X127" s="15"/>
      <c r="Y127" s="15"/>
      <c r="Z127" s="15"/>
      <c r="AA127" s="15"/>
      <c r="AB127" s="15"/>
      <c r="AC127" s="15"/>
      <c r="AD127" s="15"/>
      <c r="AE127" s="15"/>
      <c r="AR127" s="175" t="s">
        <v>172</v>
      </c>
      <c r="AT127" s="175" t="s">
        <v>293</v>
      </c>
      <c r="AU127" s="175" t="s">
        <v>79</v>
      </c>
      <c r="AY127" s="2" t="s">
        <v>133</v>
      </c>
      <c r="BE127" s="176">
        <f t="shared" si="24"/>
        <v>0</v>
      </c>
      <c r="BF127" s="176">
        <f t="shared" si="25"/>
        <v>0</v>
      </c>
      <c r="BG127" s="176">
        <f t="shared" si="26"/>
        <v>0</v>
      </c>
      <c r="BH127" s="176">
        <f t="shared" si="27"/>
        <v>0</v>
      </c>
      <c r="BI127" s="176">
        <f t="shared" si="28"/>
        <v>0</v>
      </c>
      <c r="BJ127" s="2" t="s">
        <v>79</v>
      </c>
      <c r="BK127" s="176">
        <f t="shared" si="29"/>
        <v>0</v>
      </c>
      <c r="BL127" s="2" t="s">
        <v>141</v>
      </c>
      <c r="BM127" s="175" t="s">
        <v>481</v>
      </c>
    </row>
    <row r="128" spans="1:65" s="21" customFormat="1" ht="16.5" customHeight="1" x14ac:dyDescent="0.2">
      <c r="A128" s="15"/>
      <c r="B128" s="16"/>
      <c r="C128" s="213" t="s">
        <v>320</v>
      </c>
      <c r="D128" s="213" t="s">
        <v>293</v>
      </c>
      <c r="E128" s="214" t="s">
        <v>934</v>
      </c>
      <c r="F128" s="215" t="s">
        <v>935</v>
      </c>
      <c r="G128" s="216" t="s">
        <v>289</v>
      </c>
      <c r="H128" s="217">
        <v>10</v>
      </c>
      <c r="I128" s="327">
        <v>0</v>
      </c>
      <c r="J128" s="218">
        <f t="shared" si="20"/>
        <v>0</v>
      </c>
      <c r="K128" s="215" t="s">
        <v>306</v>
      </c>
      <c r="L128" s="219"/>
      <c r="M128" s="220" t="s">
        <v>17</v>
      </c>
      <c r="N128" s="221" t="s">
        <v>42</v>
      </c>
      <c r="O128" s="173">
        <v>0</v>
      </c>
      <c r="P128" s="173">
        <f t="shared" si="21"/>
        <v>0</v>
      </c>
      <c r="Q128" s="173">
        <v>0</v>
      </c>
      <c r="R128" s="173">
        <f t="shared" si="22"/>
        <v>0</v>
      </c>
      <c r="S128" s="173">
        <v>0</v>
      </c>
      <c r="T128" s="174">
        <f t="shared" si="23"/>
        <v>0</v>
      </c>
      <c r="U128" s="15"/>
      <c r="V128" s="15"/>
      <c r="W128" s="15"/>
      <c r="X128" s="15"/>
      <c r="Y128" s="15"/>
      <c r="Z128" s="15"/>
      <c r="AA128" s="15"/>
      <c r="AB128" s="15"/>
      <c r="AC128" s="15"/>
      <c r="AD128" s="15"/>
      <c r="AE128" s="15"/>
      <c r="AR128" s="175" t="s">
        <v>172</v>
      </c>
      <c r="AT128" s="175" t="s">
        <v>293</v>
      </c>
      <c r="AU128" s="175" t="s">
        <v>79</v>
      </c>
      <c r="AY128" s="2" t="s">
        <v>133</v>
      </c>
      <c r="BE128" s="176">
        <f t="shared" si="24"/>
        <v>0</v>
      </c>
      <c r="BF128" s="176">
        <f t="shared" si="25"/>
        <v>0</v>
      </c>
      <c r="BG128" s="176">
        <f t="shared" si="26"/>
        <v>0</v>
      </c>
      <c r="BH128" s="176">
        <f t="shared" si="27"/>
        <v>0</v>
      </c>
      <c r="BI128" s="176">
        <f t="shared" si="28"/>
        <v>0</v>
      </c>
      <c r="BJ128" s="2" t="s">
        <v>79</v>
      </c>
      <c r="BK128" s="176">
        <f t="shared" si="29"/>
        <v>0</v>
      </c>
      <c r="BL128" s="2" t="s">
        <v>141</v>
      </c>
      <c r="BM128" s="175" t="s">
        <v>492</v>
      </c>
    </row>
    <row r="129" spans="1:65" s="21" customFormat="1" ht="16.5" customHeight="1" x14ac:dyDescent="0.2">
      <c r="A129" s="15"/>
      <c r="B129" s="16"/>
      <c r="C129" s="213" t="s">
        <v>325</v>
      </c>
      <c r="D129" s="213" t="s">
        <v>293</v>
      </c>
      <c r="E129" s="214" t="s">
        <v>936</v>
      </c>
      <c r="F129" s="215" t="s">
        <v>937</v>
      </c>
      <c r="G129" s="216" t="s">
        <v>289</v>
      </c>
      <c r="H129" s="217">
        <v>50</v>
      </c>
      <c r="I129" s="327">
        <v>0</v>
      </c>
      <c r="J129" s="218">
        <f t="shared" si="20"/>
        <v>0</v>
      </c>
      <c r="K129" s="215" t="s">
        <v>306</v>
      </c>
      <c r="L129" s="219"/>
      <c r="M129" s="220" t="s">
        <v>17</v>
      </c>
      <c r="N129" s="221" t="s">
        <v>42</v>
      </c>
      <c r="O129" s="173">
        <v>0</v>
      </c>
      <c r="P129" s="173">
        <f t="shared" si="21"/>
        <v>0</v>
      </c>
      <c r="Q129" s="173">
        <v>0</v>
      </c>
      <c r="R129" s="173">
        <f t="shared" si="22"/>
        <v>0</v>
      </c>
      <c r="S129" s="173">
        <v>0</v>
      </c>
      <c r="T129" s="174">
        <f t="shared" si="23"/>
        <v>0</v>
      </c>
      <c r="U129" s="15"/>
      <c r="V129" s="15"/>
      <c r="W129" s="15"/>
      <c r="X129" s="15"/>
      <c r="Y129" s="15"/>
      <c r="Z129" s="15"/>
      <c r="AA129" s="15"/>
      <c r="AB129" s="15"/>
      <c r="AC129" s="15"/>
      <c r="AD129" s="15"/>
      <c r="AE129" s="15"/>
      <c r="AR129" s="175" t="s">
        <v>172</v>
      </c>
      <c r="AT129" s="175" t="s">
        <v>293</v>
      </c>
      <c r="AU129" s="175" t="s">
        <v>79</v>
      </c>
      <c r="AY129" s="2" t="s">
        <v>133</v>
      </c>
      <c r="BE129" s="176">
        <f t="shared" si="24"/>
        <v>0</v>
      </c>
      <c r="BF129" s="176">
        <f t="shared" si="25"/>
        <v>0</v>
      </c>
      <c r="BG129" s="176">
        <f t="shared" si="26"/>
        <v>0</v>
      </c>
      <c r="BH129" s="176">
        <f t="shared" si="27"/>
        <v>0</v>
      </c>
      <c r="BI129" s="176">
        <f t="shared" si="28"/>
        <v>0</v>
      </c>
      <c r="BJ129" s="2" t="s">
        <v>79</v>
      </c>
      <c r="BK129" s="176">
        <f t="shared" si="29"/>
        <v>0</v>
      </c>
      <c r="BL129" s="2" t="s">
        <v>141</v>
      </c>
      <c r="BM129" s="175" t="s">
        <v>501</v>
      </c>
    </row>
    <row r="130" spans="1:65" s="21" customFormat="1" ht="16.5" customHeight="1" x14ac:dyDescent="0.2">
      <c r="A130" s="15"/>
      <c r="B130" s="16"/>
      <c r="C130" s="213" t="s">
        <v>330</v>
      </c>
      <c r="D130" s="213" t="s">
        <v>293</v>
      </c>
      <c r="E130" s="214" t="s">
        <v>938</v>
      </c>
      <c r="F130" s="215" t="s">
        <v>939</v>
      </c>
      <c r="G130" s="216" t="s">
        <v>870</v>
      </c>
      <c r="H130" s="217">
        <v>1</v>
      </c>
      <c r="I130" s="327">
        <v>0</v>
      </c>
      <c r="J130" s="218">
        <f t="shared" si="20"/>
        <v>0</v>
      </c>
      <c r="K130" s="215" t="s">
        <v>306</v>
      </c>
      <c r="L130" s="219"/>
      <c r="M130" s="220" t="s">
        <v>17</v>
      </c>
      <c r="N130" s="221" t="s">
        <v>42</v>
      </c>
      <c r="O130" s="173">
        <v>0</v>
      </c>
      <c r="P130" s="173">
        <f t="shared" si="21"/>
        <v>0</v>
      </c>
      <c r="Q130" s="173">
        <v>0</v>
      </c>
      <c r="R130" s="173">
        <f t="shared" si="22"/>
        <v>0</v>
      </c>
      <c r="S130" s="173">
        <v>0</v>
      </c>
      <c r="T130" s="174">
        <f t="shared" si="23"/>
        <v>0</v>
      </c>
      <c r="U130" s="15"/>
      <c r="V130" s="15"/>
      <c r="W130" s="15"/>
      <c r="X130" s="15"/>
      <c r="Y130" s="15"/>
      <c r="Z130" s="15"/>
      <c r="AA130" s="15"/>
      <c r="AB130" s="15"/>
      <c r="AC130" s="15"/>
      <c r="AD130" s="15"/>
      <c r="AE130" s="15"/>
      <c r="AR130" s="175" t="s">
        <v>172</v>
      </c>
      <c r="AT130" s="175" t="s">
        <v>293</v>
      </c>
      <c r="AU130" s="175" t="s">
        <v>79</v>
      </c>
      <c r="AY130" s="2" t="s">
        <v>133</v>
      </c>
      <c r="BE130" s="176">
        <f t="shared" si="24"/>
        <v>0</v>
      </c>
      <c r="BF130" s="176">
        <f t="shared" si="25"/>
        <v>0</v>
      </c>
      <c r="BG130" s="176">
        <f t="shared" si="26"/>
        <v>0</v>
      </c>
      <c r="BH130" s="176">
        <f t="shared" si="27"/>
        <v>0</v>
      </c>
      <c r="BI130" s="176">
        <f t="shared" si="28"/>
        <v>0</v>
      </c>
      <c r="BJ130" s="2" t="s">
        <v>79</v>
      </c>
      <c r="BK130" s="176">
        <f t="shared" si="29"/>
        <v>0</v>
      </c>
      <c r="BL130" s="2" t="s">
        <v>141</v>
      </c>
      <c r="BM130" s="175" t="s">
        <v>514</v>
      </c>
    </row>
    <row r="131" spans="1:65" s="149" customFormat="1" ht="25.95" customHeight="1" x14ac:dyDescent="0.25">
      <c r="B131" s="150"/>
      <c r="C131" s="151"/>
      <c r="D131" s="152" t="s">
        <v>70</v>
      </c>
      <c r="E131" s="153" t="s">
        <v>940</v>
      </c>
      <c r="F131" s="153" t="s">
        <v>941</v>
      </c>
      <c r="G131" s="151"/>
      <c r="H131" s="151"/>
      <c r="I131" s="151"/>
      <c r="J131" s="154">
        <f>BK131</f>
        <v>0</v>
      </c>
      <c r="K131" s="151"/>
      <c r="L131" s="155"/>
      <c r="M131" s="156"/>
      <c r="N131" s="157"/>
      <c r="O131" s="157"/>
      <c r="P131" s="158">
        <f>SUM(P137:P146)</f>
        <v>0</v>
      </c>
      <c r="Q131" s="157"/>
      <c r="R131" s="158">
        <f>SUM(R137:R146)</f>
        <v>0</v>
      </c>
      <c r="S131" s="157"/>
      <c r="T131" s="159">
        <f>SUM(T137:T146)</f>
        <v>0</v>
      </c>
      <c r="AR131" s="160" t="s">
        <v>79</v>
      </c>
      <c r="AT131" s="161" t="s">
        <v>70</v>
      </c>
      <c r="AU131" s="161" t="s">
        <v>71</v>
      </c>
      <c r="AY131" s="160" t="s">
        <v>133</v>
      </c>
      <c r="BK131" s="162">
        <f>SUM(BK137:BK146)</f>
        <v>0</v>
      </c>
    </row>
    <row r="132" spans="1:65" s="21" customFormat="1" ht="16.5" customHeight="1" x14ac:dyDescent="0.2">
      <c r="A132" s="15"/>
      <c r="B132" s="16"/>
      <c r="C132" s="322" t="s">
        <v>229</v>
      </c>
      <c r="D132" s="322" t="s">
        <v>293</v>
      </c>
      <c r="E132" s="323" t="s">
        <v>1007</v>
      </c>
      <c r="F132" s="324" t="s">
        <v>1008</v>
      </c>
      <c r="G132" s="325" t="s">
        <v>289</v>
      </c>
      <c r="H132" s="326">
        <v>13</v>
      </c>
      <c r="I132" s="327">
        <v>0</v>
      </c>
      <c r="J132" s="327">
        <f t="shared" ref="J132:J141" si="30">ROUND(I132*H132,2)</f>
        <v>0</v>
      </c>
      <c r="K132" s="324" t="s">
        <v>306</v>
      </c>
      <c r="L132" s="219"/>
      <c r="M132" s="220" t="s">
        <v>17</v>
      </c>
      <c r="N132" s="221" t="s">
        <v>42</v>
      </c>
      <c r="O132" s="173">
        <v>0</v>
      </c>
      <c r="P132" s="173">
        <f t="shared" ref="P132:P141" si="31">O132*H132</f>
        <v>0</v>
      </c>
      <c r="Q132" s="173">
        <v>0</v>
      </c>
      <c r="R132" s="173">
        <f t="shared" ref="R132:R141" si="32">Q132*H132</f>
        <v>0</v>
      </c>
      <c r="S132" s="173">
        <v>0</v>
      </c>
      <c r="T132" s="174">
        <f t="shared" ref="T132:T141" si="33">S132*H132</f>
        <v>0</v>
      </c>
      <c r="U132" s="15"/>
      <c r="V132" s="15"/>
      <c r="W132" s="15"/>
      <c r="X132" s="15"/>
      <c r="Y132" s="15"/>
      <c r="Z132" s="15"/>
      <c r="AA132" s="15"/>
      <c r="AB132" s="15"/>
      <c r="AC132" s="15"/>
      <c r="AD132" s="15"/>
      <c r="AE132" s="15"/>
      <c r="AR132" s="175" t="s">
        <v>296</v>
      </c>
      <c r="AT132" s="175" t="s">
        <v>293</v>
      </c>
      <c r="AU132" s="175" t="s">
        <v>81</v>
      </c>
      <c r="AY132" s="2" t="s">
        <v>133</v>
      </c>
      <c r="BE132" s="176">
        <f t="shared" ref="BE132:BE141" si="34">IF(N132="základní",J132,0)</f>
        <v>0</v>
      </c>
      <c r="BF132" s="176">
        <f t="shared" ref="BF132:BF141" si="35">IF(N132="snížená",J132,0)</f>
        <v>0</v>
      </c>
      <c r="BG132" s="176">
        <f t="shared" ref="BG132:BG141" si="36">IF(N132="zákl. přenesená",J132,0)</f>
        <v>0</v>
      </c>
      <c r="BH132" s="176">
        <f t="shared" ref="BH132:BH141" si="37">IF(N132="sníž. přenesená",J132,0)</f>
        <v>0</v>
      </c>
      <c r="BI132" s="176">
        <f t="shared" ref="BI132:BI141" si="38">IF(N132="nulová",J132,0)</f>
        <v>0</v>
      </c>
      <c r="BJ132" s="2" t="s">
        <v>79</v>
      </c>
      <c r="BK132" s="176">
        <f t="shared" ref="BK132:BK141" si="39">ROUND(I132*H132,2)</f>
        <v>0</v>
      </c>
      <c r="BL132" s="2" t="s">
        <v>218</v>
      </c>
      <c r="BM132" s="175" t="s">
        <v>1009</v>
      </c>
    </row>
    <row r="133" spans="1:65" s="21" customFormat="1" ht="16.5" customHeight="1" x14ac:dyDescent="0.2">
      <c r="A133" s="15"/>
      <c r="B133" s="16"/>
      <c r="C133" s="322" t="s">
        <v>234</v>
      </c>
      <c r="D133" s="322" t="s">
        <v>293</v>
      </c>
      <c r="E133" s="323" t="s">
        <v>1010</v>
      </c>
      <c r="F133" s="324" t="s">
        <v>1011</v>
      </c>
      <c r="G133" s="325" t="s">
        <v>289</v>
      </c>
      <c r="H133" s="326">
        <v>50</v>
      </c>
      <c r="I133" s="327">
        <v>0</v>
      </c>
      <c r="J133" s="327">
        <f t="shared" si="30"/>
        <v>0</v>
      </c>
      <c r="K133" s="324" t="s">
        <v>306</v>
      </c>
      <c r="L133" s="219"/>
      <c r="M133" s="220" t="s">
        <v>17</v>
      </c>
      <c r="N133" s="221" t="s">
        <v>42</v>
      </c>
      <c r="O133" s="173">
        <v>0</v>
      </c>
      <c r="P133" s="173">
        <f t="shared" si="31"/>
        <v>0</v>
      </c>
      <c r="Q133" s="173">
        <v>0</v>
      </c>
      <c r="R133" s="173">
        <f t="shared" si="32"/>
        <v>0</v>
      </c>
      <c r="S133" s="173">
        <v>0</v>
      </c>
      <c r="T133" s="174">
        <f t="shared" si="33"/>
        <v>0</v>
      </c>
      <c r="U133" s="15"/>
      <c r="V133" s="15"/>
      <c r="W133" s="15"/>
      <c r="X133" s="15"/>
      <c r="Y133" s="15"/>
      <c r="Z133" s="15"/>
      <c r="AA133" s="15"/>
      <c r="AB133" s="15"/>
      <c r="AC133" s="15"/>
      <c r="AD133" s="15"/>
      <c r="AE133" s="15"/>
      <c r="AR133" s="175" t="s">
        <v>296</v>
      </c>
      <c r="AT133" s="175" t="s">
        <v>293</v>
      </c>
      <c r="AU133" s="175" t="s">
        <v>81</v>
      </c>
      <c r="AY133" s="2" t="s">
        <v>133</v>
      </c>
      <c r="BE133" s="176">
        <f t="shared" si="34"/>
        <v>0</v>
      </c>
      <c r="BF133" s="176">
        <f t="shared" si="35"/>
        <v>0</v>
      </c>
      <c r="BG133" s="176">
        <f t="shared" si="36"/>
        <v>0</v>
      </c>
      <c r="BH133" s="176">
        <f t="shared" si="37"/>
        <v>0</v>
      </c>
      <c r="BI133" s="176">
        <f t="shared" si="38"/>
        <v>0</v>
      </c>
      <c r="BJ133" s="2" t="s">
        <v>79</v>
      </c>
      <c r="BK133" s="176">
        <f t="shared" si="39"/>
        <v>0</v>
      </c>
      <c r="BL133" s="2" t="s">
        <v>218</v>
      </c>
      <c r="BM133" s="175" t="s">
        <v>1012</v>
      </c>
    </row>
    <row r="134" spans="1:65" s="21" customFormat="1" ht="16.5" customHeight="1" x14ac:dyDescent="0.2">
      <c r="A134" s="15"/>
      <c r="B134" s="16"/>
      <c r="C134" s="322" t="s">
        <v>7</v>
      </c>
      <c r="D134" s="322" t="s">
        <v>293</v>
      </c>
      <c r="E134" s="323" t="s">
        <v>1016</v>
      </c>
      <c r="F134" s="324" t="s">
        <v>1017</v>
      </c>
      <c r="G134" s="325" t="s">
        <v>289</v>
      </c>
      <c r="H134" s="326">
        <v>15</v>
      </c>
      <c r="I134" s="327">
        <v>0</v>
      </c>
      <c r="J134" s="327">
        <f t="shared" si="30"/>
        <v>0</v>
      </c>
      <c r="K134" s="324" t="s">
        <v>306</v>
      </c>
      <c r="L134" s="219"/>
      <c r="M134" s="220" t="s">
        <v>17</v>
      </c>
      <c r="N134" s="221" t="s">
        <v>42</v>
      </c>
      <c r="O134" s="173">
        <v>0</v>
      </c>
      <c r="P134" s="173">
        <f t="shared" si="31"/>
        <v>0</v>
      </c>
      <c r="Q134" s="173">
        <v>0</v>
      </c>
      <c r="R134" s="173">
        <f t="shared" si="32"/>
        <v>0</v>
      </c>
      <c r="S134" s="173">
        <v>0</v>
      </c>
      <c r="T134" s="174">
        <f t="shared" si="33"/>
        <v>0</v>
      </c>
      <c r="U134" s="15"/>
      <c r="V134" s="15"/>
      <c r="W134" s="15"/>
      <c r="X134" s="15"/>
      <c r="Y134" s="15"/>
      <c r="Z134" s="15"/>
      <c r="AA134" s="15"/>
      <c r="AB134" s="15"/>
      <c r="AC134" s="15"/>
      <c r="AD134" s="15"/>
      <c r="AE134" s="15"/>
      <c r="AR134" s="175" t="s">
        <v>296</v>
      </c>
      <c r="AT134" s="175" t="s">
        <v>293</v>
      </c>
      <c r="AU134" s="175" t="s">
        <v>81</v>
      </c>
      <c r="AY134" s="2" t="s">
        <v>133</v>
      </c>
      <c r="BE134" s="176">
        <f t="shared" si="34"/>
        <v>0</v>
      </c>
      <c r="BF134" s="176">
        <f t="shared" si="35"/>
        <v>0</v>
      </c>
      <c r="BG134" s="176">
        <f t="shared" si="36"/>
        <v>0</v>
      </c>
      <c r="BH134" s="176">
        <f t="shared" si="37"/>
        <v>0</v>
      </c>
      <c r="BI134" s="176">
        <f t="shared" si="38"/>
        <v>0</v>
      </c>
      <c r="BJ134" s="2" t="s">
        <v>79</v>
      </c>
      <c r="BK134" s="176">
        <f t="shared" si="39"/>
        <v>0</v>
      </c>
      <c r="BL134" s="2" t="s">
        <v>218</v>
      </c>
      <c r="BM134" s="175" t="s">
        <v>1018</v>
      </c>
    </row>
    <row r="135" spans="1:65" s="21" customFormat="1" ht="16.5" customHeight="1" x14ac:dyDescent="0.2">
      <c r="A135" s="15"/>
      <c r="B135" s="16"/>
      <c r="C135" s="322" t="s">
        <v>347</v>
      </c>
      <c r="D135" s="322" t="s">
        <v>293</v>
      </c>
      <c r="E135" s="323" t="s">
        <v>1038</v>
      </c>
      <c r="F135" s="324" t="s">
        <v>1039</v>
      </c>
      <c r="G135" s="325" t="s">
        <v>289</v>
      </c>
      <c r="H135" s="326">
        <v>50</v>
      </c>
      <c r="I135" s="327">
        <v>0</v>
      </c>
      <c r="J135" s="327">
        <f t="shared" si="30"/>
        <v>0</v>
      </c>
      <c r="K135" s="324" t="s">
        <v>306</v>
      </c>
      <c r="L135" s="219"/>
      <c r="M135" s="220" t="s">
        <v>17</v>
      </c>
      <c r="N135" s="221" t="s">
        <v>42</v>
      </c>
      <c r="O135" s="173">
        <v>0</v>
      </c>
      <c r="P135" s="173">
        <f t="shared" si="31"/>
        <v>0</v>
      </c>
      <c r="Q135" s="173">
        <v>0</v>
      </c>
      <c r="R135" s="173">
        <f t="shared" si="32"/>
        <v>0</v>
      </c>
      <c r="S135" s="173">
        <v>0</v>
      </c>
      <c r="T135" s="174">
        <f t="shared" si="33"/>
        <v>0</v>
      </c>
      <c r="U135" s="15"/>
      <c r="V135" s="15"/>
      <c r="W135" s="15"/>
      <c r="X135" s="15"/>
      <c r="Y135" s="15"/>
      <c r="Z135" s="15"/>
      <c r="AA135" s="15"/>
      <c r="AB135" s="15"/>
      <c r="AC135" s="15"/>
      <c r="AD135" s="15"/>
      <c r="AE135" s="15"/>
      <c r="AR135" s="175" t="s">
        <v>172</v>
      </c>
      <c r="AT135" s="175" t="s">
        <v>293</v>
      </c>
      <c r="AU135" s="175" t="s">
        <v>81</v>
      </c>
      <c r="AY135" s="2" t="s">
        <v>133</v>
      </c>
      <c r="BE135" s="176">
        <f t="shared" si="34"/>
        <v>0</v>
      </c>
      <c r="BF135" s="176">
        <f t="shared" si="35"/>
        <v>0</v>
      </c>
      <c r="BG135" s="176">
        <f t="shared" si="36"/>
        <v>0</v>
      </c>
      <c r="BH135" s="176">
        <f t="shared" si="37"/>
        <v>0</v>
      </c>
      <c r="BI135" s="176">
        <f t="shared" si="38"/>
        <v>0</v>
      </c>
      <c r="BJ135" s="2" t="s">
        <v>79</v>
      </c>
      <c r="BK135" s="176">
        <f t="shared" si="39"/>
        <v>0</v>
      </c>
      <c r="BL135" s="2" t="s">
        <v>141</v>
      </c>
      <c r="BM135" s="175" t="s">
        <v>1040</v>
      </c>
    </row>
    <row r="136" spans="1:65" s="21" customFormat="1" ht="16.5" customHeight="1" x14ac:dyDescent="0.2">
      <c r="A136" s="15"/>
      <c r="B136" s="16"/>
      <c r="C136" s="322" t="s">
        <v>218</v>
      </c>
      <c r="D136" s="322" t="s">
        <v>293</v>
      </c>
      <c r="E136" s="323" t="s">
        <v>1001</v>
      </c>
      <c r="F136" s="324" t="s">
        <v>1002</v>
      </c>
      <c r="G136" s="325" t="s">
        <v>289</v>
      </c>
      <c r="H136" s="326">
        <v>150</v>
      </c>
      <c r="I136" s="327">
        <v>0</v>
      </c>
      <c r="J136" s="327">
        <f t="shared" si="30"/>
        <v>0</v>
      </c>
      <c r="K136" s="324" t="s">
        <v>306</v>
      </c>
      <c r="L136" s="219"/>
      <c r="M136" s="220" t="s">
        <v>17</v>
      </c>
      <c r="N136" s="221" t="s">
        <v>42</v>
      </c>
      <c r="O136" s="173">
        <v>0</v>
      </c>
      <c r="P136" s="173">
        <f t="shared" si="31"/>
        <v>0</v>
      </c>
      <c r="Q136" s="173">
        <v>0</v>
      </c>
      <c r="R136" s="173">
        <f t="shared" si="32"/>
        <v>0</v>
      </c>
      <c r="S136" s="173">
        <v>0</v>
      </c>
      <c r="T136" s="174">
        <f t="shared" si="33"/>
        <v>0</v>
      </c>
      <c r="U136" s="15"/>
      <c r="V136" s="15"/>
      <c r="W136" s="15"/>
      <c r="X136" s="15"/>
      <c r="Y136" s="15"/>
      <c r="Z136" s="15"/>
      <c r="AA136" s="15"/>
      <c r="AB136" s="15"/>
      <c r="AC136" s="15"/>
      <c r="AD136" s="15"/>
      <c r="AE136" s="15"/>
      <c r="AR136" s="175" t="s">
        <v>296</v>
      </c>
      <c r="AT136" s="175" t="s">
        <v>293</v>
      </c>
      <c r="AU136" s="175" t="s">
        <v>81</v>
      </c>
      <c r="AY136" s="2" t="s">
        <v>133</v>
      </c>
      <c r="BE136" s="176">
        <f t="shared" si="34"/>
        <v>0</v>
      </c>
      <c r="BF136" s="176">
        <f t="shared" si="35"/>
        <v>0</v>
      </c>
      <c r="BG136" s="176">
        <f t="shared" si="36"/>
        <v>0</v>
      </c>
      <c r="BH136" s="176">
        <f t="shared" si="37"/>
        <v>0</v>
      </c>
      <c r="BI136" s="176">
        <f t="shared" si="38"/>
        <v>0</v>
      </c>
      <c r="BJ136" s="2" t="s">
        <v>79</v>
      </c>
      <c r="BK136" s="176">
        <f t="shared" si="39"/>
        <v>0</v>
      </c>
      <c r="BL136" s="2" t="s">
        <v>218</v>
      </c>
      <c r="BM136" s="175" t="s">
        <v>1003</v>
      </c>
    </row>
    <row r="137" spans="1:65" s="21" customFormat="1" ht="16.5" customHeight="1" x14ac:dyDescent="0.2">
      <c r="A137" s="15"/>
      <c r="B137" s="16"/>
      <c r="C137" s="213" t="s">
        <v>334</v>
      </c>
      <c r="D137" s="213" t="s">
        <v>293</v>
      </c>
      <c r="E137" s="214" t="s">
        <v>942</v>
      </c>
      <c r="F137" s="215" t="s">
        <v>943</v>
      </c>
      <c r="G137" s="216" t="s">
        <v>289</v>
      </c>
      <c r="H137" s="217">
        <v>10</v>
      </c>
      <c r="I137" s="327">
        <v>0</v>
      </c>
      <c r="J137" s="218">
        <f t="shared" si="30"/>
        <v>0</v>
      </c>
      <c r="K137" s="215" t="s">
        <v>306</v>
      </c>
      <c r="L137" s="219"/>
      <c r="M137" s="220" t="s">
        <v>17</v>
      </c>
      <c r="N137" s="221" t="s">
        <v>42</v>
      </c>
      <c r="O137" s="173">
        <v>0</v>
      </c>
      <c r="P137" s="173">
        <f t="shared" si="31"/>
        <v>0</v>
      </c>
      <c r="Q137" s="173">
        <v>0</v>
      </c>
      <c r="R137" s="173">
        <f t="shared" si="32"/>
        <v>0</v>
      </c>
      <c r="S137" s="173">
        <v>0</v>
      </c>
      <c r="T137" s="174">
        <f t="shared" si="33"/>
        <v>0</v>
      </c>
      <c r="U137" s="15"/>
      <c r="V137" s="15"/>
      <c r="W137" s="15"/>
      <c r="X137" s="15"/>
      <c r="Y137" s="15"/>
      <c r="Z137" s="15"/>
      <c r="AA137" s="15"/>
      <c r="AB137" s="15"/>
      <c r="AC137" s="15"/>
      <c r="AD137" s="15"/>
      <c r="AE137" s="15"/>
      <c r="AR137" s="175" t="s">
        <v>172</v>
      </c>
      <c r="AT137" s="175" t="s">
        <v>293</v>
      </c>
      <c r="AU137" s="175" t="s">
        <v>79</v>
      </c>
      <c r="AY137" s="2" t="s">
        <v>133</v>
      </c>
      <c r="BE137" s="176">
        <f t="shared" si="34"/>
        <v>0</v>
      </c>
      <c r="BF137" s="176">
        <f t="shared" si="35"/>
        <v>0</v>
      </c>
      <c r="BG137" s="176">
        <f t="shared" si="36"/>
        <v>0</v>
      </c>
      <c r="BH137" s="176">
        <f t="shared" si="37"/>
        <v>0</v>
      </c>
      <c r="BI137" s="176">
        <f t="shared" si="38"/>
        <v>0</v>
      </c>
      <c r="BJ137" s="2" t="s">
        <v>79</v>
      </c>
      <c r="BK137" s="176">
        <f t="shared" si="39"/>
        <v>0</v>
      </c>
      <c r="BL137" s="2" t="s">
        <v>141</v>
      </c>
      <c r="BM137" s="175" t="s">
        <v>532</v>
      </c>
    </row>
    <row r="138" spans="1:65" s="21" customFormat="1" ht="16.5" customHeight="1" x14ac:dyDescent="0.2">
      <c r="A138" s="15"/>
      <c r="B138" s="16"/>
      <c r="C138" s="213" t="s">
        <v>338</v>
      </c>
      <c r="D138" s="213" t="s">
        <v>293</v>
      </c>
      <c r="E138" s="214" t="s">
        <v>944</v>
      </c>
      <c r="F138" s="215" t="s">
        <v>945</v>
      </c>
      <c r="G138" s="216" t="s">
        <v>289</v>
      </c>
      <c r="H138" s="217">
        <v>10</v>
      </c>
      <c r="I138" s="327">
        <v>0</v>
      </c>
      <c r="J138" s="218">
        <f t="shared" si="30"/>
        <v>0</v>
      </c>
      <c r="K138" s="215" t="s">
        <v>306</v>
      </c>
      <c r="L138" s="219"/>
      <c r="M138" s="220" t="s">
        <v>17</v>
      </c>
      <c r="N138" s="221" t="s">
        <v>42</v>
      </c>
      <c r="O138" s="173">
        <v>0</v>
      </c>
      <c r="P138" s="173">
        <f t="shared" si="31"/>
        <v>0</v>
      </c>
      <c r="Q138" s="173">
        <v>0</v>
      </c>
      <c r="R138" s="173">
        <f t="shared" si="32"/>
        <v>0</v>
      </c>
      <c r="S138" s="173">
        <v>0</v>
      </c>
      <c r="T138" s="174">
        <f t="shared" si="33"/>
        <v>0</v>
      </c>
      <c r="U138" s="15"/>
      <c r="V138" s="15"/>
      <c r="W138" s="15"/>
      <c r="X138" s="15"/>
      <c r="Y138" s="15"/>
      <c r="Z138" s="15"/>
      <c r="AA138" s="15"/>
      <c r="AB138" s="15"/>
      <c r="AC138" s="15"/>
      <c r="AD138" s="15"/>
      <c r="AE138" s="15"/>
      <c r="AR138" s="175" t="s">
        <v>172</v>
      </c>
      <c r="AT138" s="175" t="s">
        <v>293</v>
      </c>
      <c r="AU138" s="175" t="s">
        <v>79</v>
      </c>
      <c r="AY138" s="2" t="s">
        <v>133</v>
      </c>
      <c r="BE138" s="176">
        <f t="shared" si="34"/>
        <v>0</v>
      </c>
      <c r="BF138" s="176">
        <f t="shared" si="35"/>
        <v>0</v>
      </c>
      <c r="BG138" s="176">
        <f t="shared" si="36"/>
        <v>0</v>
      </c>
      <c r="BH138" s="176">
        <f t="shared" si="37"/>
        <v>0</v>
      </c>
      <c r="BI138" s="176">
        <f t="shared" si="38"/>
        <v>0</v>
      </c>
      <c r="BJ138" s="2" t="s">
        <v>79</v>
      </c>
      <c r="BK138" s="176">
        <f t="shared" si="39"/>
        <v>0</v>
      </c>
      <c r="BL138" s="2" t="s">
        <v>141</v>
      </c>
      <c r="BM138" s="175" t="s">
        <v>540</v>
      </c>
    </row>
    <row r="139" spans="1:65" s="21" customFormat="1" ht="16.5" customHeight="1" x14ac:dyDescent="0.2">
      <c r="A139" s="15"/>
      <c r="B139" s="16"/>
      <c r="C139" s="213" t="s">
        <v>342</v>
      </c>
      <c r="D139" s="213" t="s">
        <v>293</v>
      </c>
      <c r="E139" s="214" t="s">
        <v>946</v>
      </c>
      <c r="F139" s="215" t="s">
        <v>947</v>
      </c>
      <c r="G139" s="216" t="s">
        <v>289</v>
      </c>
      <c r="H139" s="217">
        <v>70</v>
      </c>
      <c r="I139" s="327">
        <v>0</v>
      </c>
      <c r="J139" s="218">
        <f t="shared" si="30"/>
        <v>0</v>
      </c>
      <c r="K139" s="215" t="s">
        <v>306</v>
      </c>
      <c r="L139" s="219"/>
      <c r="M139" s="220" t="s">
        <v>17</v>
      </c>
      <c r="N139" s="221" t="s">
        <v>42</v>
      </c>
      <c r="O139" s="173">
        <v>0</v>
      </c>
      <c r="P139" s="173">
        <f t="shared" si="31"/>
        <v>0</v>
      </c>
      <c r="Q139" s="173">
        <v>0</v>
      </c>
      <c r="R139" s="173">
        <f t="shared" si="32"/>
        <v>0</v>
      </c>
      <c r="S139" s="173">
        <v>0</v>
      </c>
      <c r="T139" s="174">
        <f t="shared" si="33"/>
        <v>0</v>
      </c>
      <c r="U139" s="15"/>
      <c r="V139" s="15"/>
      <c r="W139" s="15"/>
      <c r="X139" s="15"/>
      <c r="Y139" s="15"/>
      <c r="Z139" s="15"/>
      <c r="AA139" s="15"/>
      <c r="AB139" s="15"/>
      <c r="AC139" s="15"/>
      <c r="AD139" s="15"/>
      <c r="AE139" s="15"/>
      <c r="AR139" s="175" t="s">
        <v>172</v>
      </c>
      <c r="AT139" s="175" t="s">
        <v>293</v>
      </c>
      <c r="AU139" s="175" t="s">
        <v>79</v>
      </c>
      <c r="AY139" s="2" t="s">
        <v>133</v>
      </c>
      <c r="BE139" s="176">
        <f t="shared" si="34"/>
        <v>0</v>
      </c>
      <c r="BF139" s="176">
        <f t="shared" si="35"/>
        <v>0</v>
      </c>
      <c r="BG139" s="176">
        <f t="shared" si="36"/>
        <v>0</v>
      </c>
      <c r="BH139" s="176">
        <f t="shared" si="37"/>
        <v>0</v>
      </c>
      <c r="BI139" s="176">
        <f t="shared" si="38"/>
        <v>0</v>
      </c>
      <c r="BJ139" s="2" t="s">
        <v>79</v>
      </c>
      <c r="BK139" s="176">
        <f t="shared" si="39"/>
        <v>0</v>
      </c>
      <c r="BL139" s="2" t="s">
        <v>141</v>
      </c>
      <c r="BM139" s="175" t="s">
        <v>548</v>
      </c>
    </row>
    <row r="140" spans="1:65" s="21" customFormat="1" ht="16.5" customHeight="1" x14ac:dyDescent="0.2">
      <c r="A140" s="15"/>
      <c r="B140" s="16"/>
      <c r="C140" s="213" t="s">
        <v>347</v>
      </c>
      <c r="D140" s="213" t="s">
        <v>293</v>
      </c>
      <c r="E140" s="214" t="s">
        <v>948</v>
      </c>
      <c r="F140" s="215" t="s">
        <v>949</v>
      </c>
      <c r="G140" s="216" t="s">
        <v>289</v>
      </c>
      <c r="H140" s="217">
        <v>60</v>
      </c>
      <c r="I140" s="327">
        <v>0</v>
      </c>
      <c r="J140" s="218">
        <f t="shared" si="30"/>
        <v>0</v>
      </c>
      <c r="K140" s="215" t="s">
        <v>306</v>
      </c>
      <c r="L140" s="219"/>
      <c r="M140" s="220" t="s">
        <v>17</v>
      </c>
      <c r="N140" s="221" t="s">
        <v>42</v>
      </c>
      <c r="O140" s="173">
        <v>0</v>
      </c>
      <c r="P140" s="173">
        <f t="shared" si="31"/>
        <v>0</v>
      </c>
      <c r="Q140" s="173">
        <v>0</v>
      </c>
      <c r="R140" s="173">
        <f t="shared" si="32"/>
        <v>0</v>
      </c>
      <c r="S140" s="173">
        <v>0</v>
      </c>
      <c r="T140" s="174">
        <f t="shared" si="33"/>
        <v>0</v>
      </c>
      <c r="U140" s="15"/>
      <c r="V140" s="15"/>
      <c r="W140" s="15"/>
      <c r="X140" s="15"/>
      <c r="Y140" s="15"/>
      <c r="Z140" s="15"/>
      <c r="AA140" s="15"/>
      <c r="AB140" s="15"/>
      <c r="AC140" s="15"/>
      <c r="AD140" s="15"/>
      <c r="AE140" s="15"/>
      <c r="AR140" s="175" t="s">
        <v>172</v>
      </c>
      <c r="AT140" s="175" t="s">
        <v>293</v>
      </c>
      <c r="AU140" s="175" t="s">
        <v>79</v>
      </c>
      <c r="AY140" s="2" t="s">
        <v>133</v>
      </c>
      <c r="BE140" s="176">
        <f t="shared" si="34"/>
        <v>0</v>
      </c>
      <c r="BF140" s="176">
        <f t="shared" si="35"/>
        <v>0</v>
      </c>
      <c r="BG140" s="176">
        <f t="shared" si="36"/>
        <v>0</v>
      </c>
      <c r="BH140" s="176">
        <f t="shared" si="37"/>
        <v>0</v>
      </c>
      <c r="BI140" s="176">
        <f t="shared" si="38"/>
        <v>0</v>
      </c>
      <c r="BJ140" s="2" t="s">
        <v>79</v>
      </c>
      <c r="BK140" s="176">
        <f t="shared" si="39"/>
        <v>0</v>
      </c>
      <c r="BL140" s="2" t="s">
        <v>141</v>
      </c>
      <c r="BM140" s="175" t="s">
        <v>558</v>
      </c>
    </row>
    <row r="141" spans="1:65" s="21" customFormat="1" ht="16.5" customHeight="1" x14ac:dyDescent="0.2">
      <c r="A141" s="15"/>
      <c r="B141" s="16"/>
      <c r="C141" s="213" t="s">
        <v>351</v>
      </c>
      <c r="D141" s="213" t="s">
        <v>293</v>
      </c>
      <c r="E141" s="214" t="s">
        <v>950</v>
      </c>
      <c r="F141" s="215" t="s">
        <v>951</v>
      </c>
      <c r="G141" s="216" t="s">
        <v>289</v>
      </c>
      <c r="H141" s="217">
        <v>45</v>
      </c>
      <c r="I141" s="327">
        <v>0</v>
      </c>
      <c r="J141" s="218">
        <f t="shared" si="30"/>
        <v>0</v>
      </c>
      <c r="K141" s="215" t="s">
        <v>306</v>
      </c>
      <c r="L141" s="219"/>
      <c r="M141" s="220" t="s">
        <v>17</v>
      </c>
      <c r="N141" s="221" t="s">
        <v>42</v>
      </c>
      <c r="O141" s="173">
        <v>0</v>
      </c>
      <c r="P141" s="173">
        <f t="shared" si="31"/>
        <v>0</v>
      </c>
      <c r="Q141" s="173">
        <v>0</v>
      </c>
      <c r="R141" s="173">
        <f t="shared" si="32"/>
        <v>0</v>
      </c>
      <c r="S141" s="173">
        <v>0</v>
      </c>
      <c r="T141" s="174">
        <f t="shared" si="33"/>
        <v>0</v>
      </c>
      <c r="U141" s="15"/>
      <c r="V141" s="15"/>
      <c r="W141" s="15"/>
      <c r="X141" s="15"/>
      <c r="Y141" s="15"/>
      <c r="Z141" s="15"/>
      <c r="AA141" s="15"/>
      <c r="AB141" s="15"/>
      <c r="AC141" s="15"/>
      <c r="AD141" s="15"/>
      <c r="AE141" s="15"/>
      <c r="AR141" s="175" t="s">
        <v>172</v>
      </c>
      <c r="AT141" s="175" t="s">
        <v>293</v>
      </c>
      <c r="AU141" s="175" t="s">
        <v>79</v>
      </c>
      <c r="AY141" s="2" t="s">
        <v>133</v>
      </c>
      <c r="BE141" s="176">
        <f t="shared" si="34"/>
        <v>0</v>
      </c>
      <c r="BF141" s="176">
        <f t="shared" si="35"/>
        <v>0</v>
      </c>
      <c r="BG141" s="176">
        <f t="shared" si="36"/>
        <v>0</v>
      </c>
      <c r="BH141" s="176">
        <f t="shared" si="37"/>
        <v>0</v>
      </c>
      <c r="BI141" s="176">
        <f t="shared" si="38"/>
        <v>0</v>
      </c>
      <c r="BJ141" s="2" t="s">
        <v>79</v>
      </c>
      <c r="BK141" s="176">
        <f t="shared" si="39"/>
        <v>0</v>
      </c>
      <c r="BL141" s="2" t="s">
        <v>141</v>
      </c>
      <c r="BM141" s="175" t="s">
        <v>567</v>
      </c>
    </row>
    <row r="142" spans="1:65" s="21" customFormat="1" ht="19.2" x14ac:dyDescent="0.2">
      <c r="A142" s="15"/>
      <c r="B142" s="16"/>
      <c r="C142" s="17"/>
      <c r="D142" s="180" t="s">
        <v>884</v>
      </c>
      <c r="E142" s="17"/>
      <c r="F142" s="189" t="s">
        <v>952</v>
      </c>
      <c r="G142" s="17"/>
      <c r="H142" s="17"/>
      <c r="I142" s="17"/>
      <c r="J142" s="17"/>
      <c r="K142" s="17"/>
      <c r="L142" s="20"/>
      <c r="M142" s="190"/>
      <c r="N142" s="191"/>
      <c r="O142" s="48"/>
      <c r="P142" s="48"/>
      <c r="Q142" s="48"/>
      <c r="R142" s="48"/>
      <c r="S142" s="48"/>
      <c r="T142" s="49"/>
      <c r="U142" s="15"/>
      <c r="V142" s="15"/>
      <c r="W142" s="15"/>
      <c r="X142" s="15"/>
      <c r="Y142" s="15"/>
      <c r="Z142" s="15"/>
      <c r="AA142" s="15"/>
      <c r="AB142" s="15"/>
      <c r="AC142" s="15"/>
      <c r="AD142" s="15"/>
      <c r="AE142" s="15"/>
      <c r="AT142" s="2" t="s">
        <v>884</v>
      </c>
      <c r="AU142" s="2" t="s">
        <v>79</v>
      </c>
    </row>
    <row r="143" spans="1:65" s="21" customFormat="1" ht="16.5" customHeight="1" x14ac:dyDescent="0.2">
      <c r="A143" s="15"/>
      <c r="B143" s="16"/>
      <c r="C143" s="213" t="s">
        <v>355</v>
      </c>
      <c r="D143" s="213" t="s">
        <v>293</v>
      </c>
      <c r="E143" s="214" t="s">
        <v>953</v>
      </c>
      <c r="F143" s="215" t="s">
        <v>954</v>
      </c>
      <c r="G143" s="216" t="s">
        <v>289</v>
      </c>
      <c r="H143" s="217">
        <v>15</v>
      </c>
      <c r="I143" s="218">
        <v>0</v>
      </c>
      <c r="J143" s="218">
        <f>ROUND(I143*H143,2)</f>
        <v>0</v>
      </c>
      <c r="K143" s="215" t="s">
        <v>306</v>
      </c>
      <c r="L143" s="219"/>
      <c r="M143" s="220" t="s">
        <v>17</v>
      </c>
      <c r="N143" s="221" t="s">
        <v>42</v>
      </c>
      <c r="O143" s="173">
        <v>0</v>
      </c>
      <c r="P143" s="173">
        <f>O143*H143</f>
        <v>0</v>
      </c>
      <c r="Q143" s="173">
        <v>0</v>
      </c>
      <c r="R143" s="173">
        <f>Q143*H143</f>
        <v>0</v>
      </c>
      <c r="S143" s="173">
        <v>0</v>
      </c>
      <c r="T143" s="174">
        <f>S143*H143</f>
        <v>0</v>
      </c>
      <c r="U143" s="15"/>
      <c r="V143" s="15"/>
      <c r="W143" s="15"/>
      <c r="X143" s="15"/>
      <c r="Y143" s="15"/>
      <c r="Z143" s="15"/>
      <c r="AA143" s="15"/>
      <c r="AB143" s="15"/>
      <c r="AC143" s="15"/>
      <c r="AD143" s="15"/>
      <c r="AE143" s="15"/>
      <c r="AR143" s="175" t="s">
        <v>172</v>
      </c>
      <c r="AT143" s="175" t="s">
        <v>293</v>
      </c>
      <c r="AU143" s="175" t="s">
        <v>79</v>
      </c>
      <c r="AY143" s="2" t="s">
        <v>133</v>
      </c>
      <c r="BE143" s="176">
        <f>IF(N143="základní",J143,0)</f>
        <v>0</v>
      </c>
      <c r="BF143" s="176">
        <f>IF(N143="snížená",J143,0)</f>
        <v>0</v>
      </c>
      <c r="BG143" s="176">
        <f>IF(N143="zákl. přenesená",J143,0)</f>
        <v>0</v>
      </c>
      <c r="BH143" s="176">
        <f>IF(N143="sníž. přenesená",J143,0)</f>
        <v>0</v>
      </c>
      <c r="BI143" s="176">
        <f>IF(N143="nulová",J143,0)</f>
        <v>0</v>
      </c>
      <c r="BJ143" s="2" t="s">
        <v>79</v>
      </c>
      <c r="BK143" s="176">
        <f>ROUND(I143*H143,2)</f>
        <v>0</v>
      </c>
      <c r="BL143" s="2" t="s">
        <v>141</v>
      </c>
      <c r="BM143" s="175" t="s">
        <v>577</v>
      </c>
    </row>
    <row r="144" spans="1:65" s="21" customFormat="1" ht="16.5" customHeight="1" x14ac:dyDescent="0.2">
      <c r="A144" s="15"/>
      <c r="B144" s="16"/>
      <c r="C144" s="213" t="s">
        <v>360</v>
      </c>
      <c r="D144" s="213" t="s">
        <v>293</v>
      </c>
      <c r="E144" s="214" t="s">
        <v>955</v>
      </c>
      <c r="F144" s="215" t="s">
        <v>956</v>
      </c>
      <c r="G144" s="216" t="s">
        <v>289</v>
      </c>
      <c r="H144" s="217">
        <v>50</v>
      </c>
      <c r="I144" s="218">
        <v>0</v>
      </c>
      <c r="J144" s="218">
        <f>ROUND(I144*H144,2)</f>
        <v>0</v>
      </c>
      <c r="K144" s="215" t="s">
        <v>306</v>
      </c>
      <c r="L144" s="219"/>
      <c r="M144" s="220" t="s">
        <v>17</v>
      </c>
      <c r="N144" s="221" t="s">
        <v>42</v>
      </c>
      <c r="O144" s="173">
        <v>0</v>
      </c>
      <c r="P144" s="173">
        <f>O144*H144</f>
        <v>0</v>
      </c>
      <c r="Q144" s="173">
        <v>0</v>
      </c>
      <c r="R144" s="173">
        <f>Q144*H144</f>
        <v>0</v>
      </c>
      <c r="S144" s="173">
        <v>0</v>
      </c>
      <c r="T144" s="174">
        <f>S144*H144</f>
        <v>0</v>
      </c>
      <c r="U144" s="15"/>
      <c r="V144" s="15"/>
      <c r="W144" s="15"/>
      <c r="X144" s="15"/>
      <c r="Y144" s="15"/>
      <c r="Z144" s="15"/>
      <c r="AA144" s="15"/>
      <c r="AB144" s="15"/>
      <c r="AC144" s="15"/>
      <c r="AD144" s="15"/>
      <c r="AE144" s="15"/>
      <c r="AR144" s="175" t="s">
        <v>172</v>
      </c>
      <c r="AT144" s="175" t="s">
        <v>293</v>
      </c>
      <c r="AU144" s="175" t="s">
        <v>79</v>
      </c>
      <c r="AY144" s="2" t="s">
        <v>133</v>
      </c>
      <c r="BE144" s="176">
        <f>IF(N144="základní",J144,0)</f>
        <v>0</v>
      </c>
      <c r="BF144" s="176">
        <f>IF(N144="snížená",J144,0)</f>
        <v>0</v>
      </c>
      <c r="BG144" s="176">
        <f>IF(N144="zákl. přenesená",J144,0)</f>
        <v>0</v>
      </c>
      <c r="BH144" s="176">
        <f>IF(N144="sníž. přenesená",J144,0)</f>
        <v>0</v>
      </c>
      <c r="BI144" s="176">
        <f>IF(N144="nulová",J144,0)</f>
        <v>0</v>
      </c>
      <c r="BJ144" s="2" t="s">
        <v>79</v>
      </c>
      <c r="BK144" s="176">
        <f>ROUND(I144*H144,2)</f>
        <v>0</v>
      </c>
      <c r="BL144" s="2" t="s">
        <v>141</v>
      </c>
      <c r="BM144" s="175" t="s">
        <v>586</v>
      </c>
    </row>
    <row r="145" spans="1:65" s="21" customFormat="1" ht="16.5" customHeight="1" x14ac:dyDescent="0.2">
      <c r="A145" s="15"/>
      <c r="B145" s="16"/>
      <c r="C145" s="213" t="s">
        <v>365</v>
      </c>
      <c r="D145" s="213" t="s">
        <v>293</v>
      </c>
      <c r="E145" s="214" t="s">
        <v>957</v>
      </c>
      <c r="F145" s="215" t="s">
        <v>958</v>
      </c>
      <c r="G145" s="216" t="s">
        <v>289</v>
      </c>
      <c r="H145" s="217">
        <v>50</v>
      </c>
      <c r="I145" s="218">
        <v>0</v>
      </c>
      <c r="J145" s="218">
        <f>ROUND(I145*H145,2)</f>
        <v>0</v>
      </c>
      <c r="K145" s="215" t="s">
        <v>306</v>
      </c>
      <c r="L145" s="219"/>
      <c r="M145" s="220" t="s">
        <v>17</v>
      </c>
      <c r="N145" s="221" t="s">
        <v>42</v>
      </c>
      <c r="O145" s="173">
        <v>0</v>
      </c>
      <c r="P145" s="173">
        <f>O145*H145</f>
        <v>0</v>
      </c>
      <c r="Q145" s="173">
        <v>0</v>
      </c>
      <c r="R145" s="173">
        <f>Q145*H145</f>
        <v>0</v>
      </c>
      <c r="S145" s="173">
        <v>0</v>
      </c>
      <c r="T145" s="174">
        <f>S145*H145</f>
        <v>0</v>
      </c>
      <c r="U145" s="15"/>
      <c r="V145" s="15"/>
      <c r="W145" s="15"/>
      <c r="X145" s="15"/>
      <c r="Y145" s="15"/>
      <c r="Z145" s="15"/>
      <c r="AA145" s="15"/>
      <c r="AB145" s="15"/>
      <c r="AC145" s="15"/>
      <c r="AD145" s="15"/>
      <c r="AE145" s="15"/>
      <c r="AR145" s="175" t="s">
        <v>172</v>
      </c>
      <c r="AT145" s="175" t="s">
        <v>293</v>
      </c>
      <c r="AU145" s="175" t="s">
        <v>79</v>
      </c>
      <c r="AY145" s="2" t="s">
        <v>133</v>
      </c>
      <c r="BE145" s="176">
        <f>IF(N145="základní",J145,0)</f>
        <v>0</v>
      </c>
      <c r="BF145" s="176">
        <f>IF(N145="snížená",J145,0)</f>
        <v>0</v>
      </c>
      <c r="BG145" s="176">
        <f>IF(N145="zákl. přenesená",J145,0)</f>
        <v>0</v>
      </c>
      <c r="BH145" s="176">
        <f>IF(N145="sníž. přenesená",J145,0)</f>
        <v>0</v>
      </c>
      <c r="BI145" s="176">
        <f>IF(N145="nulová",J145,0)</f>
        <v>0</v>
      </c>
      <c r="BJ145" s="2" t="s">
        <v>79</v>
      </c>
      <c r="BK145" s="176">
        <f>ROUND(I145*H145,2)</f>
        <v>0</v>
      </c>
      <c r="BL145" s="2" t="s">
        <v>141</v>
      </c>
      <c r="BM145" s="175" t="s">
        <v>596</v>
      </c>
    </row>
    <row r="146" spans="1:65" s="21" customFormat="1" ht="19.2" x14ac:dyDescent="0.2">
      <c r="A146" s="15"/>
      <c r="B146" s="16"/>
      <c r="C146" s="17"/>
      <c r="D146" s="180" t="s">
        <v>884</v>
      </c>
      <c r="E146" s="17"/>
      <c r="F146" s="189" t="s">
        <v>959</v>
      </c>
      <c r="G146" s="17"/>
      <c r="H146" s="17"/>
      <c r="I146" s="17"/>
      <c r="J146" s="17"/>
      <c r="K146" s="17"/>
      <c r="L146" s="20"/>
      <c r="M146" s="226"/>
      <c r="N146" s="227"/>
      <c r="O146" s="228"/>
      <c r="P146" s="228"/>
      <c r="Q146" s="228"/>
      <c r="R146" s="228"/>
      <c r="S146" s="228"/>
      <c r="T146" s="229"/>
      <c r="U146" s="15"/>
      <c r="V146" s="15"/>
      <c r="W146" s="15"/>
      <c r="X146" s="15"/>
      <c r="Y146" s="15"/>
      <c r="Z146" s="15"/>
      <c r="AA146" s="15"/>
      <c r="AB146" s="15"/>
      <c r="AC146" s="15"/>
      <c r="AD146" s="15"/>
      <c r="AE146" s="15"/>
      <c r="AT146" s="2" t="s">
        <v>884</v>
      </c>
      <c r="AU146" s="2" t="s">
        <v>79</v>
      </c>
    </row>
    <row r="147" spans="1:65" s="21" customFormat="1" ht="6.9" customHeight="1" x14ac:dyDescent="0.2">
      <c r="A147" s="15"/>
      <c r="B147" s="30"/>
      <c r="C147" s="31"/>
      <c r="D147" s="31"/>
      <c r="E147" s="31"/>
      <c r="F147" s="31"/>
      <c r="G147" s="31"/>
      <c r="H147" s="31"/>
      <c r="I147" s="31"/>
      <c r="J147" s="31"/>
      <c r="K147" s="31"/>
      <c r="L147" s="20"/>
      <c r="M147" s="15"/>
      <c r="O147" s="15"/>
      <c r="P147" s="15"/>
      <c r="Q147" s="15"/>
      <c r="R147" s="15"/>
      <c r="S147" s="15"/>
      <c r="T147" s="15"/>
      <c r="U147" s="15"/>
      <c r="V147" s="15"/>
      <c r="W147" s="15"/>
      <c r="X147" s="15"/>
      <c r="Y147" s="15"/>
      <c r="Z147" s="15"/>
      <c r="AA147" s="15"/>
      <c r="AB147" s="15"/>
      <c r="AC147" s="15"/>
      <c r="AD147" s="15"/>
      <c r="AE147" s="15"/>
    </row>
  </sheetData>
  <sheetProtection formatColumns="0" formatRows="0" autoFilter="0"/>
  <autoFilter ref="C83:K146"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6B990E-19C7-4933-8160-074165B088E8}">
  <sheetPr>
    <pageSetUpPr fitToPage="1"/>
  </sheetPr>
  <dimension ref="A1:BM92"/>
  <sheetViews>
    <sheetView showGridLines="0" topLeftCell="A79" workbookViewId="0">
      <selection activeCell="J98" sqref="J98"/>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3"/>
      <c r="M2" s="363"/>
      <c r="N2" s="363"/>
      <c r="O2" s="363"/>
      <c r="P2" s="363"/>
      <c r="Q2" s="363"/>
      <c r="R2" s="363"/>
      <c r="S2" s="363"/>
      <c r="T2" s="363"/>
      <c r="U2" s="363"/>
      <c r="V2" s="363"/>
      <c r="AT2" s="2" t="s">
        <v>89</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73" t="str">
        <f>'[1]Rekapitulace stavby'!K6</f>
        <v>INFRASTRUKTURA ZŠ CHOMUTOV - učebna pří.vědy -ZŠ Beethovenova, Chomutov</v>
      </c>
      <c r="F7" s="374"/>
      <c r="G7" s="374"/>
      <c r="H7" s="374"/>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375" t="s">
        <v>960</v>
      </c>
      <c r="F9" s="376"/>
      <c r="G9" s="376"/>
      <c r="H9" s="376"/>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377" t="str">
        <f>'[1]Rekapitulace stavby'!E14</f>
        <v xml:space="preserve"> </v>
      </c>
      <c r="F18" s="377"/>
      <c r="G18" s="377"/>
      <c r="H18" s="377"/>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
        <v>33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
        <v>17</v>
      </c>
      <c r="F24" s="15"/>
      <c r="G24" s="15"/>
      <c r="H24" s="15"/>
      <c r="I24" s="90" t="s">
        <v>27</v>
      </c>
      <c r="J24" s="92" t="s">
        <v>17</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378" t="s">
        <v>17</v>
      </c>
      <c r="F27" s="378"/>
      <c r="G27" s="378"/>
      <c r="H27" s="378"/>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ROUND(J86,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ROUND((SUM(BE86:BE91)),  2)</f>
        <v>0</v>
      </c>
      <c r="G33" s="15"/>
      <c r="H33" s="15"/>
      <c r="I33" s="104">
        <v>0.21</v>
      </c>
      <c r="J33" s="103">
        <f>ROUND(((SUM(BE86:BE91))*I33),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ROUND((SUM(BF86:BF91)),  2)</f>
        <v>0</v>
      </c>
      <c r="G34" s="15"/>
      <c r="H34" s="15"/>
      <c r="I34" s="104">
        <v>0.15</v>
      </c>
      <c r="J34" s="103">
        <f>ROUND(((SUM(BF86:BF91))*I34),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ROUND((SUM(BG86:BG91)),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ROUND((SUM(BH86:BH91)),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ROUND((SUM(BI86:BI91)),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71" t="str">
        <f>E7</f>
        <v>INFRASTRUKTURA ZŠ CHOMUTOV - učebna pří.vědy -ZŠ Beethovenova, Chomutov</v>
      </c>
      <c r="F48" s="372"/>
      <c r="G48" s="372"/>
      <c r="H48" s="372"/>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53" t="str">
        <f>E9</f>
        <v>SO 03-d - AV technika + silnoproud + slaboproud</v>
      </c>
      <c r="F50" s="370"/>
      <c r="G50" s="370"/>
      <c r="H50" s="370"/>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15.15" customHeight="1" x14ac:dyDescent="0.2">
      <c r="A55" s="15"/>
      <c r="B55" s="16"/>
      <c r="C55" s="12" t="s">
        <v>28</v>
      </c>
      <c r="D55" s="17"/>
      <c r="E55" s="17"/>
      <c r="F55" s="13" t="str">
        <f>IF(E18="","",E18)</f>
        <v xml:space="preserve"> </v>
      </c>
      <c r="G55" s="17"/>
      <c r="H55" s="17"/>
      <c r="I55" s="12" t="s">
        <v>32</v>
      </c>
      <c r="J55" s="117" t="str">
        <f>E24</f>
        <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J86</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961</v>
      </c>
      <c r="E60" s="127"/>
      <c r="F60" s="127"/>
      <c r="G60" s="127"/>
      <c r="H60" s="127"/>
      <c r="I60" s="127"/>
      <c r="J60" s="128" t="e">
        <f>#REF!</f>
        <v>#REF!</v>
      </c>
      <c r="K60" s="125"/>
      <c r="L60" s="129"/>
    </row>
    <row r="61" spans="1:47" s="130" customFormat="1" ht="19.95" customHeight="1" x14ac:dyDescent="0.2">
      <c r="B61" s="131"/>
      <c r="C61" s="132"/>
      <c r="D61" s="133" t="s">
        <v>962</v>
      </c>
      <c r="E61" s="134"/>
      <c r="F61" s="134"/>
      <c r="G61" s="134"/>
      <c r="H61" s="134"/>
      <c r="I61" s="134"/>
      <c r="J61" s="135" t="e">
        <f>#REF!</f>
        <v>#REF!</v>
      </c>
      <c r="K61" s="132"/>
      <c r="L61" s="136"/>
    </row>
    <row r="62" spans="1:47" s="130" customFormat="1" ht="19.95" customHeight="1" x14ac:dyDescent="0.2">
      <c r="B62" s="131"/>
      <c r="C62" s="132"/>
      <c r="D62" s="133" t="s">
        <v>963</v>
      </c>
      <c r="E62" s="134"/>
      <c r="F62" s="134"/>
      <c r="G62" s="134"/>
      <c r="H62" s="134"/>
      <c r="I62" s="134"/>
      <c r="J62" s="135" t="e">
        <f>#REF!</f>
        <v>#REF!</v>
      </c>
      <c r="K62" s="132"/>
      <c r="L62" s="136"/>
    </row>
    <row r="63" spans="1:47" s="123" customFormat="1" ht="24.9" customHeight="1" x14ac:dyDescent="0.2">
      <c r="B63" s="124"/>
      <c r="C63" s="125"/>
      <c r="D63" s="126" t="s">
        <v>964</v>
      </c>
      <c r="E63" s="127"/>
      <c r="F63" s="127"/>
      <c r="G63" s="127"/>
      <c r="H63" s="127"/>
      <c r="I63" s="127"/>
      <c r="J63" s="128">
        <f>J87</f>
        <v>0</v>
      </c>
      <c r="K63" s="125"/>
      <c r="L63" s="129"/>
    </row>
    <row r="64" spans="1:47" s="130" customFormat="1" ht="19.95" customHeight="1" x14ac:dyDescent="0.2">
      <c r="B64" s="131"/>
      <c r="C64" s="132"/>
      <c r="D64" s="133" t="s">
        <v>965</v>
      </c>
      <c r="E64" s="134"/>
      <c r="F64" s="134"/>
      <c r="G64" s="134"/>
      <c r="H64" s="134"/>
      <c r="I64" s="134"/>
      <c r="J64" s="135" t="e">
        <f>#REF!</f>
        <v>#REF!</v>
      </c>
      <c r="K64" s="132"/>
      <c r="L64" s="136"/>
    </row>
    <row r="65" spans="1:31" s="130" customFormat="1" ht="19.95" customHeight="1" x14ac:dyDescent="0.2">
      <c r="B65" s="131"/>
      <c r="C65" s="132"/>
      <c r="D65" s="133" t="s">
        <v>966</v>
      </c>
      <c r="E65" s="134"/>
      <c r="F65" s="134"/>
      <c r="G65" s="134"/>
      <c r="H65" s="134"/>
      <c r="I65" s="134"/>
      <c r="J65" s="135" t="e">
        <f>#REF!</f>
        <v>#REF!</v>
      </c>
      <c r="K65" s="132"/>
      <c r="L65" s="136"/>
    </row>
    <row r="66" spans="1:31" s="130" customFormat="1" ht="19.95" customHeight="1" x14ac:dyDescent="0.2">
      <c r="B66" s="131"/>
      <c r="C66" s="132"/>
      <c r="D66" s="133" t="s">
        <v>967</v>
      </c>
      <c r="E66" s="134"/>
      <c r="F66" s="134"/>
      <c r="G66" s="134"/>
      <c r="H66" s="134"/>
      <c r="I66" s="134"/>
      <c r="J66" s="135">
        <f>J88</f>
        <v>0</v>
      </c>
      <c r="K66" s="132"/>
      <c r="L66" s="136"/>
    </row>
    <row r="67" spans="1:31" s="21" customFormat="1" ht="21.75" customHeight="1" x14ac:dyDescent="0.2">
      <c r="A67" s="15"/>
      <c r="B67" s="16"/>
      <c r="C67" s="17"/>
      <c r="D67" s="17"/>
      <c r="E67" s="17"/>
      <c r="F67" s="17"/>
      <c r="G67" s="17"/>
      <c r="H67" s="17"/>
      <c r="I67" s="17"/>
      <c r="J67" s="17"/>
      <c r="K67" s="17"/>
      <c r="L67" s="91"/>
      <c r="S67" s="15"/>
      <c r="T67" s="15"/>
      <c r="U67" s="15"/>
      <c r="V67" s="15"/>
      <c r="W67" s="15"/>
      <c r="X67" s="15"/>
      <c r="Y67" s="15"/>
      <c r="Z67" s="15"/>
      <c r="AA67" s="15"/>
      <c r="AB67" s="15"/>
      <c r="AC67" s="15"/>
      <c r="AD67" s="15"/>
      <c r="AE67" s="15"/>
    </row>
    <row r="68" spans="1:31" s="21" customFormat="1" ht="6.9" customHeight="1" x14ac:dyDescent="0.2">
      <c r="A68" s="15"/>
      <c r="B68" s="30"/>
      <c r="C68" s="31"/>
      <c r="D68" s="31"/>
      <c r="E68" s="31"/>
      <c r="F68" s="31"/>
      <c r="G68" s="31"/>
      <c r="H68" s="31"/>
      <c r="I68" s="31"/>
      <c r="J68" s="31"/>
      <c r="K68" s="31"/>
      <c r="L68" s="91"/>
      <c r="S68" s="15"/>
      <c r="T68" s="15"/>
      <c r="U68" s="15"/>
      <c r="V68" s="15"/>
      <c r="W68" s="15"/>
      <c r="X68" s="15"/>
      <c r="Y68" s="15"/>
      <c r="Z68" s="15"/>
      <c r="AA68" s="15"/>
      <c r="AB68" s="15"/>
      <c r="AC68" s="15"/>
      <c r="AD68" s="15"/>
      <c r="AE68" s="15"/>
    </row>
    <row r="72" spans="1:31" s="21" customFormat="1" ht="6.9" customHeight="1" x14ac:dyDescent="0.2">
      <c r="A72" s="15"/>
      <c r="B72" s="32"/>
      <c r="C72" s="33"/>
      <c r="D72" s="33"/>
      <c r="E72" s="33"/>
      <c r="F72" s="33"/>
      <c r="G72" s="33"/>
      <c r="H72" s="33"/>
      <c r="I72" s="33"/>
      <c r="J72" s="33"/>
      <c r="K72" s="33"/>
      <c r="L72" s="91"/>
      <c r="S72" s="15"/>
      <c r="T72" s="15"/>
      <c r="U72" s="15"/>
      <c r="V72" s="15"/>
      <c r="W72" s="15"/>
      <c r="X72" s="15"/>
      <c r="Y72" s="15"/>
      <c r="Z72" s="15"/>
      <c r="AA72" s="15"/>
      <c r="AB72" s="15"/>
      <c r="AC72" s="15"/>
      <c r="AD72" s="15"/>
      <c r="AE72" s="15"/>
    </row>
    <row r="73" spans="1:31" s="21" customFormat="1" ht="24.9" customHeight="1" x14ac:dyDescent="0.2">
      <c r="A73" s="15"/>
      <c r="B73" s="16"/>
      <c r="C73" s="8" t="s">
        <v>118</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6.9" customHeight="1" x14ac:dyDescent="0.2">
      <c r="A74" s="15"/>
      <c r="B74" s="16"/>
      <c r="C74" s="17"/>
      <c r="D74" s="17"/>
      <c r="E74" s="17"/>
      <c r="F74" s="17"/>
      <c r="G74" s="17"/>
      <c r="H74" s="17"/>
      <c r="I74" s="17"/>
      <c r="J74" s="17"/>
      <c r="K74" s="17"/>
      <c r="L74" s="91"/>
      <c r="S74" s="15"/>
      <c r="T74" s="15"/>
      <c r="U74" s="15"/>
      <c r="V74" s="15"/>
      <c r="W74" s="15"/>
      <c r="X74" s="15"/>
      <c r="Y74" s="15"/>
      <c r="Z74" s="15"/>
      <c r="AA74" s="15"/>
      <c r="AB74" s="15"/>
      <c r="AC74" s="15"/>
      <c r="AD74" s="15"/>
      <c r="AE74" s="15"/>
    </row>
    <row r="75" spans="1:31" s="21" customFormat="1" ht="12" customHeight="1" x14ac:dyDescent="0.2">
      <c r="A75" s="15"/>
      <c r="B75" s="16"/>
      <c r="C75" s="12" t="s">
        <v>14</v>
      </c>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6.5" customHeight="1" x14ac:dyDescent="0.2">
      <c r="A76" s="15"/>
      <c r="B76" s="16"/>
      <c r="C76" s="17"/>
      <c r="D76" s="17"/>
      <c r="E76" s="371" t="str">
        <f>E7</f>
        <v>INFRASTRUKTURA ZŠ CHOMUTOV - učebna pří.vědy -ZŠ Beethovenova, Chomutov</v>
      </c>
      <c r="F76" s="372"/>
      <c r="G76" s="372"/>
      <c r="H76" s="372"/>
      <c r="I76" s="17"/>
      <c r="J76" s="17"/>
      <c r="K76" s="17"/>
      <c r="L76" s="91"/>
      <c r="S76" s="15"/>
      <c r="T76" s="15"/>
      <c r="U76" s="15"/>
      <c r="V76" s="15"/>
      <c r="W76" s="15"/>
      <c r="X76" s="15"/>
      <c r="Y76" s="15"/>
      <c r="Z76" s="15"/>
      <c r="AA76" s="15"/>
      <c r="AB76" s="15"/>
      <c r="AC76" s="15"/>
      <c r="AD76" s="15"/>
      <c r="AE76" s="15"/>
    </row>
    <row r="77" spans="1:31" s="21" customFormat="1" ht="12" customHeight="1" x14ac:dyDescent="0.2">
      <c r="A77" s="15"/>
      <c r="B77" s="16"/>
      <c r="C77" s="12" t="s">
        <v>94</v>
      </c>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16.5" customHeight="1" x14ac:dyDescent="0.2">
      <c r="A78" s="15"/>
      <c r="B78" s="16"/>
      <c r="C78" s="17"/>
      <c r="D78" s="17"/>
      <c r="E78" s="353" t="str">
        <f>E9</f>
        <v>SO 03-d - AV technika + silnoproud + slaboproud</v>
      </c>
      <c r="F78" s="370"/>
      <c r="G78" s="370"/>
      <c r="H78" s="370"/>
      <c r="I78" s="17"/>
      <c r="J78" s="17"/>
      <c r="K78" s="17"/>
      <c r="L78" s="91"/>
      <c r="S78" s="15"/>
      <c r="T78" s="15"/>
      <c r="U78" s="15"/>
      <c r="V78" s="15"/>
      <c r="W78" s="15"/>
      <c r="X78" s="15"/>
      <c r="Y78" s="15"/>
      <c r="Z78" s="15"/>
      <c r="AA78" s="15"/>
      <c r="AB78" s="15"/>
      <c r="AC78" s="15"/>
      <c r="AD78" s="15"/>
      <c r="AE78" s="15"/>
    </row>
    <row r="79" spans="1:31" s="21" customFormat="1" ht="6.9" customHeight="1" x14ac:dyDescent="0.2">
      <c r="A79" s="15"/>
      <c r="B79" s="16"/>
      <c r="C79" s="17"/>
      <c r="D79" s="17"/>
      <c r="E79" s="17"/>
      <c r="F79" s="17"/>
      <c r="G79" s="17"/>
      <c r="H79" s="17"/>
      <c r="I79" s="17"/>
      <c r="J79" s="17"/>
      <c r="K79" s="17"/>
      <c r="L79" s="91"/>
      <c r="S79" s="15"/>
      <c r="T79" s="15"/>
      <c r="U79" s="15"/>
      <c r="V79" s="15"/>
      <c r="W79" s="15"/>
      <c r="X79" s="15"/>
      <c r="Y79" s="15"/>
      <c r="Z79" s="15"/>
      <c r="AA79" s="15"/>
      <c r="AB79" s="15"/>
      <c r="AC79" s="15"/>
      <c r="AD79" s="15"/>
      <c r="AE79" s="15"/>
    </row>
    <row r="80" spans="1:31" s="21" customFormat="1" ht="12" customHeight="1" x14ac:dyDescent="0.2">
      <c r="A80" s="15"/>
      <c r="B80" s="16"/>
      <c r="C80" s="12" t="s">
        <v>19</v>
      </c>
      <c r="D80" s="17"/>
      <c r="E80" s="17"/>
      <c r="F80" s="13" t="str">
        <f>F12</f>
        <v xml:space="preserve"> </v>
      </c>
      <c r="G80" s="17"/>
      <c r="H80" s="17"/>
      <c r="I80" s="12" t="s">
        <v>21</v>
      </c>
      <c r="J80" s="116" t="str">
        <f>IF(J12="","",J12)</f>
        <v>2. 3. 2020</v>
      </c>
      <c r="K80" s="17"/>
      <c r="L80" s="91"/>
      <c r="S80" s="15"/>
      <c r="T80" s="15"/>
      <c r="U80" s="15"/>
      <c r="V80" s="15"/>
      <c r="W80" s="15"/>
      <c r="X80" s="15"/>
      <c r="Y80" s="15"/>
      <c r="Z80" s="15"/>
      <c r="AA80" s="15"/>
      <c r="AB80" s="15"/>
      <c r="AC80" s="15"/>
      <c r="AD80" s="15"/>
      <c r="AE80" s="15"/>
    </row>
    <row r="81" spans="1:65" s="21" customFormat="1" ht="6.9" customHeight="1" x14ac:dyDescent="0.2">
      <c r="A81" s="15"/>
      <c r="B81" s="16"/>
      <c r="C81" s="17"/>
      <c r="D81" s="17"/>
      <c r="E81" s="17"/>
      <c r="F81" s="17"/>
      <c r="G81" s="17"/>
      <c r="H81" s="17"/>
      <c r="I81" s="17"/>
      <c r="J81" s="17"/>
      <c r="K81" s="17"/>
      <c r="L81" s="91"/>
      <c r="S81" s="15"/>
      <c r="T81" s="15"/>
      <c r="U81" s="15"/>
      <c r="V81" s="15"/>
      <c r="W81" s="15"/>
      <c r="X81" s="15"/>
      <c r="Y81" s="15"/>
      <c r="Z81" s="15"/>
      <c r="AA81" s="15"/>
      <c r="AB81" s="15"/>
      <c r="AC81" s="15"/>
      <c r="AD81" s="15"/>
      <c r="AE81" s="15"/>
    </row>
    <row r="82" spans="1:65" s="21" customFormat="1" ht="25.65" customHeight="1" x14ac:dyDescent="0.2">
      <c r="A82" s="15"/>
      <c r="B82" s="16"/>
      <c r="C82" s="12" t="s">
        <v>23</v>
      </c>
      <c r="D82" s="17"/>
      <c r="E82" s="17"/>
      <c r="F82" s="13" t="str">
        <f>E15</f>
        <v>Statutární město Chomutov</v>
      </c>
      <c r="G82" s="17"/>
      <c r="H82" s="17"/>
      <c r="I82" s="12" t="s">
        <v>29</v>
      </c>
      <c r="J82" s="117" t="str">
        <f>E21</f>
        <v>KAP ATELIER s.r.o.</v>
      </c>
      <c r="K82" s="17"/>
      <c r="L82" s="91"/>
      <c r="S82" s="15"/>
      <c r="T82" s="15"/>
      <c r="U82" s="15"/>
      <c r="V82" s="15"/>
      <c r="W82" s="15"/>
      <c r="X82" s="15"/>
      <c r="Y82" s="15"/>
      <c r="Z82" s="15"/>
      <c r="AA82" s="15"/>
      <c r="AB82" s="15"/>
      <c r="AC82" s="15"/>
      <c r="AD82" s="15"/>
      <c r="AE82" s="15"/>
    </row>
    <row r="83" spans="1:65" s="21" customFormat="1" ht="15.15" customHeight="1" x14ac:dyDescent="0.2">
      <c r="A83" s="15"/>
      <c r="B83" s="16"/>
      <c r="C83" s="12" t="s">
        <v>28</v>
      </c>
      <c r="D83" s="17"/>
      <c r="E83" s="17"/>
      <c r="F83" s="13" t="str">
        <f>IF(E18="","",E18)</f>
        <v xml:space="preserve"> </v>
      </c>
      <c r="G83" s="17"/>
      <c r="H83" s="17"/>
      <c r="I83" s="12" t="s">
        <v>32</v>
      </c>
      <c r="J83" s="117" t="str">
        <f>E24</f>
        <v/>
      </c>
      <c r="K83" s="17"/>
      <c r="L83" s="91"/>
      <c r="S83" s="15"/>
      <c r="T83" s="15"/>
      <c r="U83" s="15"/>
      <c r="V83" s="15"/>
      <c r="W83" s="15"/>
      <c r="X83" s="15"/>
      <c r="Y83" s="15"/>
      <c r="Z83" s="15"/>
      <c r="AA83" s="15"/>
      <c r="AB83" s="15"/>
      <c r="AC83" s="15"/>
      <c r="AD83" s="15"/>
      <c r="AE83" s="15"/>
    </row>
    <row r="84" spans="1:65" s="21" customFormat="1" ht="10.35" customHeight="1" x14ac:dyDescent="0.2">
      <c r="A84" s="15"/>
      <c r="B84" s="16"/>
      <c r="C84" s="17"/>
      <c r="D84" s="17"/>
      <c r="E84" s="17"/>
      <c r="F84" s="17"/>
      <c r="G84" s="17"/>
      <c r="H84" s="17"/>
      <c r="I84" s="17"/>
      <c r="J84" s="17"/>
      <c r="K84" s="17"/>
      <c r="L84" s="91"/>
      <c r="S84" s="15"/>
      <c r="T84" s="15"/>
      <c r="U84" s="15"/>
      <c r="V84" s="15"/>
      <c r="W84" s="15"/>
      <c r="X84" s="15"/>
      <c r="Y84" s="15"/>
      <c r="Z84" s="15"/>
      <c r="AA84" s="15"/>
      <c r="AB84" s="15"/>
      <c r="AC84" s="15"/>
      <c r="AD84" s="15"/>
      <c r="AE84" s="15"/>
    </row>
    <row r="85" spans="1:65" s="143" customFormat="1" ht="29.25" customHeight="1" x14ac:dyDescent="0.2">
      <c r="A85" s="137"/>
      <c r="B85" s="138"/>
      <c r="C85" s="139" t="s">
        <v>119</v>
      </c>
      <c r="D85" s="140" t="s">
        <v>56</v>
      </c>
      <c r="E85" s="140" t="s">
        <v>52</v>
      </c>
      <c r="F85" s="140" t="s">
        <v>53</v>
      </c>
      <c r="G85" s="140" t="s">
        <v>120</v>
      </c>
      <c r="H85" s="140" t="s">
        <v>121</v>
      </c>
      <c r="I85" s="140" t="s">
        <v>122</v>
      </c>
      <c r="J85" s="140" t="s">
        <v>98</v>
      </c>
      <c r="K85" s="141" t="s">
        <v>123</v>
      </c>
      <c r="L85" s="142"/>
      <c r="M85" s="52" t="s">
        <v>17</v>
      </c>
      <c r="N85" s="53" t="s">
        <v>41</v>
      </c>
      <c r="O85" s="53" t="s">
        <v>124</v>
      </c>
      <c r="P85" s="53" t="s">
        <v>125</v>
      </c>
      <c r="Q85" s="53" t="s">
        <v>126</v>
      </c>
      <c r="R85" s="53" t="s">
        <v>127</v>
      </c>
      <c r="S85" s="53" t="s">
        <v>128</v>
      </c>
      <c r="T85" s="54" t="s">
        <v>129</v>
      </c>
      <c r="U85" s="137"/>
      <c r="V85" s="137"/>
      <c r="W85" s="137"/>
      <c r="X85" s="137"/>
      <c r="Y85" s="137"/>
      <c r="Z85" s="137"/>
      <c r="AA85" s="137"/>
      <c r="AB85" s="137"/>
      <c r="AC85" s="137"/>
      <c r="AD85" s="137"/>
      <c r="AE85" s="137"/>
    </row>
    <row r="86" spans="1:65" s="21" customFormat="1" ht="22.95" customHeight="1" x14ac:dyDescent="0.3">
      <c r="A86" s="15"/>
      <c r="B86" s="16"/>
      <c r="C86" s="60" t="s">
        <v>130</v>
      </c>
      <c r="D86" s="17"/>
      <c r="E86" s="17"/>
      <c r="F86" s="17"/>
      <c r="G86" s="17"/>
      <c r="H86" s="17"/>
      <c r="I86" s="17"/>
      <c r="J86" s="144">
        <f>J87</f>
        <v>0</v>
      </c>
      <c r="K86" s="17"/>
      <c r="L86" s="20"/>
      <c r="M86" s="55"/>
      <c r="N86" s="145"/>
      <c r="O86" s="56"/>
      <c r="P86" s="146" t="e">
        <f>#REF!+P87</f>
        <v>#REF!</v>
      </c>
      <c r="Q86" s="56"/>
      <c r="R86" s="146" t="e">
        <f>#REF!+R87</f>
        <v>#REF!</v>
      </c>
      <c r="S86" s="56"/>
      <c r="T86" s="147" t="e">
        <f>#REF!+T87</f>
        <v>#REF!</v>
      </c>
      <c r="U86" s="15"/>
      <c r="V86" s="15"/>
      <c r="W86" s="15"/>
      <c r="X86" s="15"/>
      <c r="Y86" s="15"/>
      <c r="Z86" s="15"/>
      <c r="AA86" s="15"/>
      <c r="AB86" s="15"/>
      <c r="AC86" s="15"/>
      <c r="AD86" s="15"/>
      <c r="AE86" s="15"/>
      <c r="AT86" s="2" t="s">
        <v>70</v>
      </c>
      <c r="AU86" s="2" t="s">
        <v>99</v>
      </c>
      <c r="BK86" s="148" t="e">
        <f>#REF!+BK87</f>
        <v>#REF!</v>
      </c>
    </row>
    <row r="87" spans="1:65" s="149" customFormat="1" ht="25.95" customHeight="1" x14ac:dyDescent="0.25">
      <c r="B87" s="150"/>
      <c r="C87" s="151"/>
      <c r="D87" s="152" t="s">
        <v>70</v>
      </c>
      <c r="E87" s="153" t="s">
        <v>1025</v>
      </c>
      <c r="F87" s="153" t="s">
        <v>1026</v>
      </c>
      <c r="G87" s="151"/>
      <c r="H87" s="151"/>
      <c r="I87" s="151"/>
      <c r="J87" s="154">
        <f>J88</f>
        <v>0</v>
      </c>
      <c r="K87" s="151"/>
      <c r="L87" s="155"/>
      <c r="M87" s="156"/>
      <c r="N87" s="157"/>
      <c r="O87" s="157"/>
      <c r="P87" s="158" t="e">
        <f>#REF!+#REF!+P88</f>
        <v>#REF!</v>
      </c>
      <c r="Q87" s="157"/>
      <c r="R87" s="158" t="e">
        <f>#REF!+#REF!+R88</f>
        <v>#REF!</v>
      </c>
      <c r="S87" s="157"/>
      <c r="T87" s="159" t="e">
        <f>#REF!+#REF!+T88</f>
        <v>#REF!</v>
      </c>
      <c r="AR87" s="160" t="s">
        <v>79</v>
      </c>
      <c r="AT87" s="161" t="s">
        <v>70</v>
      </c>
      <c r="AU87" s="161" t="s">
        <v>71</v>
      </c>
      <c r="AY87" s="160" t="s">
        <v>133</v>
      </c>
      <c r="BK87" s="162" t="e">
        <f>#REF!+#REF!+BK88</f>
        <v>#REF!</v>
      </c>
    </row>
    <row r="88" spans="1:65" s="149" customFormat="1" ht="22.95" customHeight="1" x14ac:dyDescent="0.25">
      <c r="B88" s="150"/>
      <c r="C88" s="151"/>
      <c r="D88" s="152" t="s">
        <v>70</v>
      </c>
      <c r="E88" s="163" t="s">
        <v>940</v>
      </c>
      <c r="F88" s="163" t="s">
        <v>1027</v>
      </c>
      <c r="G88" s="151"/>
      <c r="H88" s="151"/>
      <c r="I88" s="151"/>
      <c r="J88" s="164">
        <f>BK88</f>
        <v>0</v>
      </c>
      <c r="K88" s="151"/>
      <c r="L88" s="155"/>
      <c r="M88" s="156"/>
      <c r="N88" s="157"/>
      <c r="O88" s="157"/>
      <c r="P88" s="158">
        <f>SUM(P89:P91)</f>
        <v>0</v>
      </c>
      <c r="Q88" s="157"/>
      <c r="R88" s="158">
        <f>SUM(R89:R91)</f>
        <v>0</v>
      </c>
      <c r="S88" s="157"/>
      <c r="T88" s="159">
        <f>SUM(T89:T91)</f>
        <v>0</v>
      </c>
      <c r="AR88" s="160" t="s">
        <v>79</v>
      </c>
      <c r="AT88" s="161" t="s">
        <v>70</v>
      </c>
      <c r="AU88" s="161" t="s">
        <v>79</v>
      </c>
      <c r="AY88" s="160" t="s">
        <v>133</v>
      </c>
      <c r="BK88" s="162">
        <f>SUM(BK89:BK91)</f>
        <v>0</v>
      </c>
    </row>
    <row r="89" spans="1:65" s="21" customFormat="1" ht="42" customHeight="1" x14ac:dyDescent="0.2">
      <c r="A89" s="15"/>
      <c r="B89" s="16"/>
      <c r="C89" s="165" t="s">
        <v>330</v>
      </c>
      <c r="D89" s="165" t="s">
        <v>136</v>
      </c>
      <c r="E89" s="334" t="s">
        <v>1028</v>
      </c>
      <c r="F89" s="167" t="s">
        <v>1029</v>
      </c>
      <c r="G89" s="168" t="s">
        <v>152</v>
      </c>
      <c r="H89" s="169">
        <v>4</v>
      </c>
      <c r="I89" s="170">
        <v>0</v>
      </c>
      <c r="J89" s="170">
        <f>ROUND(I89*H89,2)</f>
        <v>0</v>
      </c>
      <c r="K89" s="167" t="s">
        <v>306</v>
      </c>
      <c r="L89" s="20"/>
      <c r="M89" s="171" t="s">
        <v>17</v>
      </c>
      <c r="N89" s="172" t="s">
        <v>42</v>
      </c>
      <c r="O89" s="173">
        <v>0</v>
      </c>
      <c r="P89" s="173">
        <f>O89*H89</f>
        <v>0</v>
      </c>
      <c r="Q89" s="173">
        <v>0</v>
      </c>
      <c r="R89" s="173">
        <f>Q89*H89</f>
        <v>0</v>
      </c>
      <c r="S89" s="173">
        <v>0</v>
      </c>
      <c r="T89" s="174">
        <f>S89*H89</f>
        <v>0</v>
      </c>
      <c r="U89" s="15"/>
      <c r="V89" s="15"/>
      <c r="W89" s="15"/>
      <c r="X89" s="15"/>
      <c r="Y89" s="15"/>
      <c r="Z89" s="15"/>
      <c r="AA89" s="15"/>
      <c r="AB89" s="15"/>
      <c r="AC89" s="15"/>
      <c r="AD89" s="15"/>
      <c r="AE89" s="15"/>
      <c r="AR89" s="175" t="s">
        <v>141</v>
      </c>
      <c r="AT89" s="175" t="s">
        <v>136</v>
      </c>
      <c r="AU89" s="175" t="s">
        <v>81</v>
      </c>
      <c r="AY89" s="2" t="s">
        <v>133</v>
      </c>
      <c r="BE89" s="176">
        <f>IF(N89="základní",J89,0)</f>
        <v>0</v>
      </c>
      <c r="BF89" s="176">
        <f>IF(N89="snížená",J89,0)</f>
        <v>0</v>
      </c>
      <c r="BG89" s="176">
        <f>IF(N89="zákl. přenesená",J89,0)</f>
        <v>0</v>
      </c>
      <c r="BH89" s="176">
        <f>IF(N89="sníž. přenesená",J89,0)</f>
        <v>0</v>
      </c>
      <c r="BI89" s="176">
        <f>IF(N89="nulová",J89,0)</f>
        <v>0</v>
      </c>
      <c r="BJ89" s="2" t="s">
        <v>79</v>
      </c>
      <c r="BK89" s="176">
        <f>ROUND(I89*H89,2)</f>
        <v>0</v>
      </c>
      <c r="BL89" s="2" t="s">
        <v>141</v>
      </c>
      <c r="BM89" s="175" t="s">
        <v>1030</v>
      </c>
    </row>
    <row r="90" spans="1:65" s="21" customFormat="1" ht="36" customHeight="1" x14ac:dyDescent="0.2">
      <c r="A90" s="15"/>
      <c r="B90" s="16"/>
      <c r="C90" s="165" t="s">
        <v>334</v>
      </c>
      <c r="D90" s="165" t="s">
        <v>136</v>
      </c>
      <c r="E90" s="334" t="s">
        <v>1031</v>
      </c>
      <c r="F90" s="167" t="s">
        <v>1032</v>
      </c>
      <c r="G90" s="168" t="s">
        <v>152</v>
      </c>
      <c r="H90" s="169">
        <v>4</v>
      </c>
      <c r="I90" s="170">
        <v>0</v>
      </c>
      <c r="J90" s="170">
        <f>ROUND(I90*H90,2)</f>
        <v>0</v>
      </c>
      <c r="K90" s="167" t="s">
        <v>306</v>
      </c>
      <c r="L90" s="20"/>
      <c r="M90" s="171" t="s">
        <v>17</v>
      </c>
      <c r="N90" s="172" t="s">
        <v>42</v>
      </c>
      <c r="O90" s="173">
        <v>0</v>
      </c>
      <c r="P90" s="173">
        <f>O90*H90</f>
        <v>0</v>
      </c>
      <c r="Q90" s="173">
        <v>0</v>
      </c>
      <c r="R90" s="173">
        <f>Q90*H90</f>
        <v>0</v>
      </c>
      <c r="S90" s="173">
        <v>0</v>
      </c>
      <c r="T90" s="174">
        <f>S90*H90</f>
        <v>0</v>
      </c>
      <c r="U90" s="15"/>
      <c r="V90" s="15"/>
      <c r="W90" s="15"/>
      <c r="X90" s="15"/>
      <c r="Y90" s="15"/>
      <c r="Z90" s="15"/>
      <c r="AA90" s="15"/>
      <c r="AB90" s="15"/>
      <c r="AC90" s="15"/>
      <c r="AD90" s="15"/>
      <c r="AE90" s="15"/>
      <c r="AR90" s="175" t="s">
        <v>141</v>
      </c>
      <c r="AT90" s="175" t="s">
        <v>136</v>
      </c>
      <c r="AU90" s="175" t="s">
        <v>81</v>
      </c>
      <c r="AY90" s="2" t="s">
        <v>133</v>
      </c>
      <c r="BE90" s="176">
        <f>IF(N90="základní",J90,0)</f>
        <v>0</v>
      </c>
      <c r="BF90" s="176">
        <f>IF(N90="snížená",J90,0)</f>
        <v>0</v>
      </c>
      <c r="BG90" s="176">
        <f>IF(N90="zákl. přenesená",J90,0)</f>
        <v>0</v>
      </c>
      <c r="BH90" s="176">
        <f>IF(N90="sníž. přenesená",J90,0)</f>
        <v>0</v>
      </c>
      <c r="BI90" s="176">
        <f>IF(N90="nulová",J90,0)</f>
        <v>0</v>
      </c>
      <c r="BJ90" s="2" t="s">
        <v>79</v>
      </c>
      <c r="BK90" s="176">
        <f>ROUND(I90*H90,2)</f>
        <v>0</v>
      </c>
      <c r="BL90" s="2" t="s">
        <v>141</v>
      </c>
      <c r="BM90" s="175" t="s">
        <v>1033</v>
      </c>
    </row>
    <row r="91" spans="1:65" s="21" customFormat="1" ht="35.25" customHeight="1" x14ac:dyDescent="0.2">
      <c r="A91" s="15"/>
      <c r="B91" s="16"/>
      <c r="C91" s="165" t="s">
        <v>355</v>
      </c>
      <c r="D91" s="165" t="s">
        <v>136</v>
      </c>
      <c r="E91" s="334" t="s">
        <v>1042</v>
      </c>
      <c r="F91" s="167" t="s">
        <v>1043</v>
      </c>
      <c r="G91" s="168" t="s">
        <v>152</v>
      </c>
      <c r="H91" s="169">
        <v>4</v>
      </c>
      <c r="I91" s="170">
        <v>0</v>
      </c>
      <c r="J91" s="170">
        <f>ROUND(I91*H91,2)</f>
        <v>0</v>
      </c>
      <c r="K91" s="167" t="s">
        <v>306</v>
      </c>
      <c r="L91" s="20"/>
      <c r="M91" s="222" t="s">
        <v>17</v>
      </c>
      <c r="N91" s="223" t="s">
        <v>42</v>
      </c>
      <c r="O91" s="224">
        <v>0</v>
      </c>
      <c r="P91" s="224">
        <f>O91*H91</f>
        <v>0</v>
      </c>
      <c r="Q91" s="224">
        <v>0</v>
      </c>
      <c r="R91" s="224">
        <f>Q91*H91</f>
        <v>0</v>
      </c>
      <c r="S91" s="224">
        <v>0</v>
      </c>
      <c r="T91" s="225">
        <f>S91*H91</f>
        <v>0</v>
      </c>
      <c r="U91" s="15"/>
      <c r="V91" s="15"/>
      <c r="W91" s="15"/>
      <c r="X91" s="15"/>
      <c r="Y91" s="15"/>
      <c r="Z91" s="15"/>
      <c r="AA91" s="15"/>
      <c r="AB91" s="15"/>
      <c r="AC91" s="15"/>
      <c r="AD91" s="15"/>
      <c r="AE91" s="15"/>
      <c r="AR91" s="175" t="s">
        <v>141</v>
      </c>
      <c r="AT91" s="175" t="s">
        <v>136</v>
      </c>
      <c r="AU91" s="175" t="s">
        <v>81</v>
      </c>
      <c r="AY91" s="2" t="s">
        <v>133</v>
      </c>
      <c r="BE91" s="176">
        <f>IF(N91="základní",J91,0)</f>
        <v>0</v>
      </c>
      <c r="BF91" s="176">
        <f>IF(N91="snížená",J91,0)</f>
        <v>0</v>
      </c>
      <c r="BG91" s="176">
        <f>IF(N91="zákl. přenesená",J91,0)</f>
        <v>0</v>
      </c>
      <c r="BH91" s="176">
        <f>IF(N91="sníž. přenesená",J91,0)</f>
        <v>0</v>
      </c>
      <c r="BI91" s="176">
        <f>IF(N91="nulová",J91,0)</f>
        <v>0</v>
      </c>
      <c r="BJ91" s="2" t="s">
        <v>79</v>
      </c>
      <c r="BK91" s="176">
        <f>ROUND(I91*H91,2)</f>
        <v>0</v>
      </c>
      <c r="BL91" s="2" t="s">
        <v>141</v>
      </c>
      <c r="BM91" s="175" t="s">
        <v>1044</v>
      </c>
    </row>
    <row r="92" spans="1:65" s="21" customFormat="1" ht="6.9" customHeight="1" x14ac:dyDescent="0.2">
      <c r="A92" s="15"/>
      <c r="B92" s="30"/>
      <c r="C92" s="31"/>
      <c r="D92" s="31"/>
      <c r="E92" s="31"/>
      <c r="F92" s="31"/>
      <c r="G92" s="31"/>
      <c r="H92" s="31"/>
      <c r="I92" s="31"/>
      <c r="J92" s="31"/>
      <c r="K92" s="31"/>
      <c r="L92" s="20"/>
      <c r="M92" s="15"/>
      <c r="O92" s="15"/>
      <c r="P92" s="15"/>
      <c r="Q92" s="15"/>
      <c r="R92" s="15"/>
      <c r="S92" s="15"/>
      <c r="T92" s="15"/>
      <c r="U92" s="15"/>
      <c r="V92" s="15"/>
      <c r="W92" s="15"/>
      <c r="X92" s="15"/>
      <c r="Y92" s="15"/>
      <c r="Z92" s="15"/>
      <c r="AA92" s="15"/>
      <c r="AB92" s="15"/>
      <c r="AC92" s="15"/>
      <c r="AD92" s="15"/>
      <c r="AE92" s="15"/>
    </row>
  </sheetData>
  <sheetProtection formatColumns="0" formatRows="0" autoFilter="0"/>
  <autoFilter ref="C85:K91" xr:uid="{00000000-0009-0000-0000-000005000000}"/>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20F9C-73D7-4E35-A252-F4B214BDD7F0}">
  <sheetPr>
    <pageSetUpPr fitToPage="1"/>
  </sheetPr>
  <dimension ref="A1:BM88"/>
  <sheetViews>
    <sheetView showGridLines="0" topLeftCell="A65" workbookViewId="0">
      <selection activeCell="J93" sqref="J93"/>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
    </row>
    <row r="2" spans="1:46" ht="36.9" customHeight="1" x14ac:dyDescent="0.2">
      <c r="L2" s="363"/>
      <c r="M2" s="363"/>
      <c r="N2" s="363"/>
      <c r="O2" s="363"/>
      <c r="P2" s="363"/>
      <c r="Q2" s="363"/>
      <c r="R2" s="363"/>
      <c r="S2" s="363"/>
      <c r="T2" s="363"/>
      <c r="U2" s="363"/>
      <c r="V2" s="363"/>
      <c r="AT2" s="2" t="s">
        <v>92</v>
      </c>
    </row>
    <row r="3" spans="1:46" ht="6.9" customHeight="1" x14ac:dyDescent="0.2">
      <c r="B3" s="86"/>
      <c r="C3" s="87"/>
      <c r="D3" s="87"/>
      <c r="E3" s="87"/>
      <c r="F3" s="87"/>
      <c r="G3" s="87"/>
      <c r="H3" s="87"/>
      <c r="I3" s="87"/>
      <c r="J3" s="87"/>
      <c r="K3" s="87"/>
      <c r="L3" s="5"/>
      <c r="AT3" s="2" t="s">
        <v>81</v>
      </c>
    </row>
    <row r="4" spans="1:46" ht="24.9" customHeight="1" x14ac:dyDescent="0.2">
      <c r="B4" s="5"/>
      <c r="D4" s="88" t="s">
        <v>93</v>
      </c>
      <c r="L4" s="5"/>
      <c r="M4" s="89" t="s">
        <v>10</v>
      </c>
      <c r="AT4" s="2" t="s">
        <v>4</v>
      </c>
    </row>
    <row r="5" spans="1:46" ht="6.9" customHeight="1" x14ac:dyDescent="0.2">
      <c r="B5" s="5"/>
      <c r="L5" s="5"/>
    </row>
    <row r="6" spans="1:46" ht="12" customHeight="1" x14ac:dyDescent="0.2">
      <c r="B6" s="5"/>
      <c r="D6" s="90" t="s">
        <v>14</v>
      </c>
      <c r="L6" s="5"/>
    </row>
    <row r="7" spans="1:46" ht="16.5" customHeight="1" x14ac:dyDescent="0.2">
      <c r="B7" s="5"/>
      <c r="E7" s="373" t="str">
        <f>'[1]Rekapitulace stavby'!K6</f>
        <v>INFRASTRUKTURA ZŠ CHOMUTOV - učebna pří.vědy -ZŠ Beethovenova, Chomutov</v>
      </c>
      <c r="F7" s="374"/>
      <c r="G7" s="374"/>
      <c r="H7" s="374"/>
      <c r="L7" s="5"/>
    </row>
    <row r="8" spans="1:46" s="21" customFormat="1" ht="12" customHeight="1" x14ac:dyDescent="0.2">
      <c r="A8" s="15"/>
      <c r="B8" s="20"/>
      <c r="C8" s="15"/>
      <c r="D8" s="90" t="s">
        <v>94</v>
      </c>
      <c r="E8" s="15"/>
      <c r="F8" s="15"/>
      <c r="G8" s="15"/>
      <c r="H8" s="15"/>
      <c r="I8" s="15"/>
      <c r="J8" s="15"/>
      <c r="K8" s="15"/>
      <c r="L8" s="91"/>
      <c r="S8" s="15"/>
      <c r="T8" s="15"/>
      <c r="U8" s="15"/>
      <c r="V8" s="15"/>
      <c r="W8" s="15"/>
      <c r="X8" s="15"/>
      <c r="Y8" s="15"/>
      <c r="Z8" s="15"/>
      <c r="AA8" s="15"/>
      <c r="AB8" s="15"/>
      <c r="AC8" s="15"/>
      <c r="AD8" s="15"/>
      <c r="AE8" s="15"/>
    </row>
    <row r="9" spans="1:46" s="21" customFormat="1" ht="16.5" customHeight="1" x14ac:dyDescent="0.2">
      <c r="A9" s="15"/>
      <c r="B9" s="20"/>
      <c r="C9" s="15"/>
      <c r="D9" s="15"/>
      <c r="E9" s="375" t="s">
        <v>1045</v>
      </c>
      <c r="F9" s="376"/>
      <c r="G9" s="376"/>
      <c r="H9" s="376"/>
      <c r="I9" s="15"/>
      <c r="J9" s="15"/>
      <c r="K9" s="15"/>
      <c r="L9" s="91"/>
      <c r="S9" s="15"/>
      <c r="T9" s="15"/>
      <c r="U9" s="15"/>
      <c r="V9" s="15"/>
      <c r="W9" s="15"/>
      <c r="X9" s="15"/>
      <c r="Y9" s="15"/>
      <c r="Z9" s="15"/>
      <c r="AA9" s="15"/>
      <c r="AB9" s="15"/>
      <c r="AC9" s="15"/>
      <c r="AD9" s="15"/>
      <c r="AE9" s="15"/>
    </row>
    <row r="10" spans="1:46" s="21" customFormat="1" x14ac:dyDescent="0.2">
      <c r="A10" s="15"/>
      <c r="B10" s="20"/>
      <c r="C10" s="15"/>
      <c r="D10" s="15"/>
      <c r="E10" s="15"/>
      <c r="F10" s="15"/>
      <c r="G10" s="15"/>
      <c r="H10" s="15"/>
      <c r="I10" s="15"/>
      <c r="J10" s="15"/>
      <c r="K10" s="15"/>
      <c r="L10" s="91"/>
      <c r="S10" s="15"/>
      <c r="T10" s="15"/>
      <c r="U10" s="15"/>
      <c r="V10" s="15"/>
      <c r="W10" s="15"/>
      <c r="X10" s="15"/>
      <c r="Y10" s="15"/>
      <c r="Z10" s="15"/>
      <c r="AA10" s="15"/>
      <c r="AB10" s="15"/>
      <c r="AC10" s="15"/>
      <c r="AD10" s="15"/>
      <c r="AE10" s="15"/>
    </row>
    <row r="11" spans="1:46" s="21" customFormat="1" ht="12" customHeight="1" x14ac:dyDescent="0.2">
      <c r="A11" s="15"/>
      <c r="B11" s="20"/>
      <c r="C11" s="15"/>
      <c r="D11" s="90" t="s">
        <v>16</v>
      </c>
      <c r="E11" s="15"/>
      <c r="F11" s="92" t="s">
        <v>17</v>
      </c>
      <c r="G11" s="15"/>
      <c r="H11" s="15"/>
      <c r="I11" s="90" t="s">
        <v>18</v>
      </c>
      <c r="J11" s="92" t="s">
        <v>17</v>
      </c>
      <c r="K11" s="15"/>
      <c r="L11" s="91"/>
      <c r="S11" s="15"/>
      <c r="T11" s="15"/>
      <c r="U11" s="15"/>
      <c r="V11" s="15"/>
      <c r="W11" s="15"/>
      <c r="X11" s="15"/>
      <c r="Y11" s="15"/>
      <c r="Z11" s="15"/>
      <c r="AA11" s="15"/>
      <c r="AB11" s="15"/>
      <c r="AC11" s="15"/>
      <c r="AD11" s="15"/>
      <c r="AE11" s="15"/>
    </row>
    <row r="12" spans="1:46" s="21" customFormat="1" ht="12" customHeight="1" x14ac:dyDescent="0.2">
      <c r="A12" s="15"/>
      <c r="B12" s="20"/>
      <c r="C12" s="15"/>
      <c r="D12" s="90" t="s">
        <v>19</v>
      </c>
      <c r="E12" s="15"/>
      <c r="F12" s="92" t="s">
        <v>20</v>
      </c>
      <c r="G12" s="15"/>
      <c r="H12" s="15"/>
      <c r="I12" s="90" t="s">
        <v>21</v>
      </c>
      <c r="J12" s="93" t="str">
        <f>'[1]Rekapitulace stavby'!AN8</f>
        <v>2. 3. 2020</v>
      </c>
      <c r="K12" s="15"/>
      <c r="L12" s="91"/>
      <c r="S12" s="15"/>
      <c r="T12" s="15"/>
      <c r="U12" s="15"/>
      <c r="V12" s="15"/>
      <c r="W12" s="15"/>
      <c r="X12" s="15"/>
      <c r="Y12" s="15"/>
      <c r="Z12" s="15"/>
      <c r="AA12" s="15"/>
      <c r="AB12" s="15"/>
      <c r="AC12" s="15"/>
      <c r="AD12" s="15"/>
      <c r="AE12" s="15"/>
    </row>
    <row r="13" spans="1:46" s="21" customFormat="1" ht="10.95" customHeight="1" x14ac:dyDescent="0.2">
      <c r="A13" s="15"/>
      <c r="B13" s="20"/>
      <c r="C13" s="15"/>
      <c r="D13" s="15"/>
      <c r="E13" s="15"/>
      <c r="F13" s="15"/>
      <c r="G13" s="15"/>
      <c r="H13" s="15"/>
      <c r="I13" s="15"/>
      <c r="J13" s="15"/>
      <c r="K13" s="15"/>
      <c r="L13" s="91"/>
      <c r="S13" s="15"/>
      <c r="T13" s="15"/>
      <c r="U13" s="15"/>
      <c r="V13" s="15"/>
      <c r="W13" s="15"/>
      <c r="X13" s="15"/>
      <c r="Y13" s="15"/>
      <c r="Z13" s="15"/>
      <c r="AA13" s="15"/>
      <c r="AB13" s="15"/>
      <c r="AC13" s="15"/>
      <c r="AD13" s="15"/>
      <c r="AE13" s="15"/>
    </row>
    <row r="14" spans="1:46" s="21" customFormat="1" ht="12" customHeight="1" x14ac:dyDescent="0.2">
      <c r="A14" s="15"/>
      <c r="B14" s="20"/>
      <c r="C14" s="15"/>
      <c r="D14" s="90" t="s">
        <v>23</v>
      </c>
      <c r="E14" s="15"/>
      <c r="F14" s="15"/>
      <c r="G14" s="15"/>
      <c r="H14" s="15"/>
      <c r="I14" s="90" t="s">
        <v>24</v>
      </c>
      <c r="J14" s="92" t="str">
        <f>IF('[1]Rekapitulace stavby'!AN10="","",'[1]Rekapitulace stavby'!AN10)</f>
        <v>00261891</v>
      </c>
      <c r="K14" s="15"/>
      <c r="L14" s="91"/>
      <c r="S14" s="15"/>
      <c r="T14" s="15"/>
      <c r="U14" s="15"/>
      <c r="V14" s="15"/>
      <c r="W14" s="15"/>
      <c r="X14" s="15"/>
      <c r="Y14" s="15"/>
      <c r="Z14" s="15"/>
      <c r="AA14" s="15"/>
      <c r="AB14" s="15"/>
      <c r="AC14" s="15"/>
      <c r="AD14" s="15"/>
      <c r="AE14" s="15"/>
    </row>
    <row r="15" spans="1:46" s="21" customFormat="1" ht="18" customHeight="1" x14ac:dyDescent="0.2">
      <c r="A15" s="15"/>
      <c r="B15" s="20"/>
      <c r="C15" s="15"/>
      <c r="D15" s="15"/>
      <c r="E15" s="92" t="str">
        <f>IF('[1]Rekapitulace stavby'!E11="","",'[1]Rekapitulace stavby'!E11)</f>
        <v>Statutární město Chomutov</v>
      </c>
      <c r="F15" s="15"/>
      <c r="G15" s="15"/>
      <c r="H15" s="15"/>
      <c r="I15" s="90" t="s">
        <v>27</v>
      </c>
      <c r="J15" s="92" t="str">
        <f>IF('[1]Rekapitulace stavby'!AN11="","",'[1]Rekapitulace stavby'!AN11)</f>
        <v/>
      </c>
      <c r="K15" s="15"/>
      <c r="L15" s="91"/>
      <c r="S15" s="15"/>
      <c r="T15" s="15"/>
      <c r="U15" s="15"/>
      <c r="V15" s="15"/>
      <c r="W15" s="15"/>
      <c r="X15" s="15"/>
      <c r="Y15" s="15"/>
      <c r="Z15" s="15"/>
      <c r="AA15" s="15"/>
      <c r="AB15" s="15"/>
      <c r="AC15" s="15"/>
      <c r="AD15" s="15"/>
      <c r="AE15" s="15"/>
    </row>
    <row r="16" spans="1:46" s="21" customFormat="1" ht="6.9" customHeight="1" x14ac:dyDescent="0.2">
      <c r="A16" s="15"/>
      <c r="B16" s="20"/>
      <c r="C16" s="15"/>
      <c r="D16" s="15"/>
      <c r="E16" s="15"/>
      <c r="F16" s="15"/>
      <c r="G16" s="15"/>
      <c r="H16" s="15"/>
      <c r="I16" s="15"/>
      <c r="J16" s="15"/>
      <c r="K16" s="15"/>
      <c r="L16" s="91"/>
      <c r="S16" s="15"/>
      <c r="T16" s="15"/>
      <c r="U16" s="15"/>
      <c r="V16" s="15"/>
      <c r="W16" s="15"/>
      <c r="X16" s="15"/>
      <c r="Y16" s="15"/>
      <c r="Z16" s="15"/>
      <c r="AA16" s="15"/>
      <c r="AB16" s="15"/>
      <c r="AC16" s="15"/>
      <c r="AD16" s="15"/>
      <c r="AE16" s="15"/>
    </row>
    <row r="17" spans="1:31" s="21" customFormat="1" ht="12" customHeight="1" x14ac:dyDescent="0.2">
      <c r="A17" s="15"/>
      <c r="B17" s="20"/>
      <c r="C17" s="15"/>
      <c r="D17" s="90" t="s">
        <v>28</v>
      </c>
      <c r="E17" s="15"/>
      <c r="F17" s="15"/>
      <c r="G17" s="15"/>
      <c r="H17" s="15"/>
      <c r="I17" s="90" t="s">
        <v>24</v>
      </c>
      <c r="J17" s="92" t="str">
        <f>'[1]Rekapitulace stavby'!AN13</f>
        <v/>
      </c>
      <c r="K17" s="15"/>
      <c r="L17" s="91"/>
      <c r="S17" s="15"/>
      <c r="T17" s="15"/>
      <c r="U17" s="15"/>
      <c r="V17" s="15"/>
      <c r="W17" s="15"/>
      <c r="X17" s="15"/>
      <c r="Y17" s="15"/>
      <c r="Z17" s="15"/>
      <c r="AA17" s="15"/>
      <c r="AB17" s="15"/>
      <c r="AC17" s="15"/>
      <c r="AD17" s="15"/>
      <c r="AE17" s="15"/>
    </row>
    <row r="18" spans="1:31" s="21" customFormat="1" ht="18" customHeight="1" x14ac:dyDescent="0.2">
      <c r="A18" s="15"/>
      <c r="B18" s="20"/>
      <c r="C18" s="15"/>
      <c r="D18" s="15"/>
      <c r="E18" s="377" t="str">
        <f>'[1]Rekapitulace stavby'!E14</f>
        <v xml:space="preserve"> </v>
      </c>
      <c r="F18" s="377"/>
      <c r="G18" s="377"/>
      <c r="H18" s="377"/>
      <c r="I18" s="90" t="s">
        <v>27</v>
      </c>
      <c r="J18" s="92" t="str">
        <f>'[1]Rekapitulace stavby'!AN14</f>
        <v/>
      </c>
      <c r="K18" s="15"/>
      <c r="L18" s="91"/>
      <c r="S18" s="15"/>
      <c r="T18" s="15"/>
      <c r="U18" s="15"/>
      <c r="V18" s="15"/>
      <c r="W18" s="15"/>
      <c r="X18" s="15"/>
      <c r="Y18" s="15"/>
      <c r="Z18" s="15"/>
      <c r="AA18" s="15"/>
      <c r="AB18" s="15"/>
      <c r="AC18" s="15"/>
      <c r="AD18" s="15"/>
      <c r="AE18" s="15"/>
    </row>
    <row r="19" spans="1:31" s="21" customFormat="1" ht="6.9" customHeight="1" x14ac:dyDescent="0.2">
      <c r="A19" s="15"/>
      <c r="B19" s="20"/>
      <c r="C19" s="15"/>
      <c r="D19" s="15"/>
      <c r="E19" s="15"/>
      <c r="F19" s="15"/>
      <c r="G19" s="15"/>
      <c r="H19" s="15"/>
      <c r="I19" s="15"/>
      <c r="J19" s="15"/>
      <c r="K19" s="15"/>
      <c r="L19" s="91"/>
      <c r="S19" s="15"/>
      <c r="T19" s="15"/>
      <c r="U19" s="15"/>
      <c r="V19" s="15"/>
      <c r="W19" s="15"/>
      <c r="X19" s="15"/>
      <c r="Y19" s="15"/>
      <c r="Z19" s="15"/>
      <c r="AA19" s="15"/>
      <c r="AB19" s="15"/>
      <c r="AC19" s="15"/>
      <c r="AD19" s="15"/>
      <c r="AE19" s="15"/>
    </row>
    <row r="20" spans="1:31" s="21" customFormat="1" ht="12" customHeight="1" x14ac:dyDescent="0.2">
      <c r="A20" s="15"/>
      <c r="B20" s="20"/>
      <c r="C20" s="15"/>
      <c r="D20" s="90" t="s">
        <v>29</v>
      </c>
      <c r="E20" s="15"/>
      <c r="F20" s="15"/>
      <c r="G20" s="15"/>
      <c r="H20" s="15"/>
      <c r="I20" s="90" t="s">
        <v>24</v>
      </c>
      <c r="J20" s="92" t="str">
        <f>IF('[1]Rekapitulace stavby'!AN16="","",'[1]Rekapitulace stavby'!AN16)</f>
        <v/>
      </c>
      <c r="K20" s="15"/>
      <c r="L20" s="91"/>
      <c r="S20" s="15"/>
      <c r="T20" s="15"/>
      <c r="U20" s="15"/>
      <c r="V20" s="15"/>
      <c r="W20" s="15"/>
      <c r="X20" s="15"/>
      <c r="Y20" s="15"/>
      <c r="Z20" s="15"/>
      <c r="AA20" s="15"/>
      <c r="AB20" s="15"/>
      <c r="AC20" s="15"/>
      <c r="AD20" s="15"/>
      <c r="AE20" s="15"/>
    </row>
    <row r="21" spans="1:31" s="21" customFormat="1" ht="18" customHeight="1" x14ac:dyDescent="0.2">
      <c r="A21" s="15"/>
      <c r="B21" s="20"/>
      <c r="C21" s="15"/>
      <c r="D21" s="15"/>
      <c r="E21" s="92" t="str">
        <f>IF('[1]Rekapitulace stavby'!E17="","",'[1]Rekapitulace stavby'!E17)</f>
        <v>KAP ATELIER s.r.o.</v>
      </c>
      <c r="F21" s="15"/>
      <c r="G21" s="15"/>
      <c r="H21" s="15"/>
      <c r="I21" s="90" t="s">
        <v>27</v>
      </c>
      <c r="J21" s="92" t="str">
        <f>IF('[1]Rekapitulace stavby'!AN17="","",'[1]Rekapitulace stavby'!AN17)</f>
        <v/>
      </c>
      <c r="K21" s="15"/>
      <c r="L21" s="91"/>
      <c r="S21" s="15"/>
      <c r="T21" s="15"/>
      <c r="U21" s="15"/>
      <c r="V21" s="15"/>
      <c r="W21" s="15"/>
      <c r="X21" s="15"/>
      <c r="Y21" s="15"/>
      <c r="Z21" s="15"/>
      <c r="AA21" s="15"/>
      <c r="AB21" s="15"/>
      <c r="AC21" s="15"/>
      <c r="AD21" s="15"/>
      <c r="AE21" s="15"/>
    </row>
    <row r="22" spans="1:31" s="21" customFormat="1" ht="6.9" customHeight="1" x14ac:dyDescent="0.2">
      <c r="A22" s="15"/>
      <c r="B22" s="20"/>
      <c r="C22" s="15"/>
      <c r="D22" s="15"/>
      <c r="E22" s="15"/>
      <c r="F22" s="15"/>
      <c r="G22" s="15"/>
      <c r="H22" s="15"/>
      <c r="I22" s="15"/>
      <c r="J22" s="15"/>
      <c r="K22" s="15"/>
      <c r="L22" s="91"/>
      <c r="S22" s="15"/>
      <c r="T22" s="15"/>
      <c r="U22" s="15"/>
      <c r="V22" s="15"/>
      <c r="W22" s="15"/>
      <c r="X22" s="15"/>
      <c r="Y22" s="15"/>
      <c r="Z22" s="15"/>
      <c r="AA22" s="15"/>
      <c r="AB22" s="15"/>
      <c r="AC22" s="15"/>
      <c r="AD22" s="15"/>
      <c r="AE22" s="15"/>
    </row>
    <row r="23" spans="1:31" s="21" customFormat="1" ht="12" customHeight="1" x14ac:dyDescent="0.2">
      <c r="A23" s="15"/>
      <c r="B23" s="20"/>
      <c r="C23" s="15"/>
      <c r="D23" s="90" t="s">
        <v>32</v>
      </c>
      <c r="E23" s="15"/>
      <c r="F23" s="15"/>
      <c r="G23" s="15"/>
      <c r="H23" s="15"/>
      <c r="I23" s="90" t="s">
        <v>24</v>
      </c>
      <c r="J23" s="92" t="str">
        <f>IF('[1]Rekapitulace stavby'!AN19="","",'[1]Rekapitulace stavby'!AN19)</f>
        <v>75900513</v>
      </c>
      <c r="K23" s="15"/>
      <c r="L23" s="91"/>
      <c r="S23" s="15"/>
      <c r="T23" s="15"/>
      <c r="U23" s="15"/>
      <c r="V23" s="15"/>
      <c r="W23" s="15"/>
      <c r="X23" s="15"/>
      <c r="Y23" s="15"/>
      <c r="Z23" s="15"/>
      <c r="AA23" s="15"/>
      <c r="AB23" s="15"/>
      <c r="AC23" s="15"/>
      <c r="AD23" s="15"/>
      <c r="AE23" s="15"/>
    </row>
    <row r="24" spans="1:31" s="21" customFormat="1" ht="18" customHeight="1" x14ac:dyDescent="0.2">
      <c r="A24" s="15"/>
      <c r="B24" s="20"/>
      <c r="C24" s="15"/>
      <c r="D24" s="15"/>
      <c r="E24" s="92" t="str">
        <f>IF('[1]Rekapitulace stavby'!E20="","",'[1]Rekapitulace stavby'!E20)</f>
        <v>ing. Kateřina Tumpachová</v>
      </c>
      <c r="F24" s="15"/>
      <c r="G24" s="15"/>
      <c r="H24" s="15"/>
      <c r="I24" s="90" t="s">
        <v>27</v>
      </c>
      <c r="J24" s="92" t="str">
        <f>IF('[1]Rekapitulace stavby'!AN20="","",'[1]Rekapitulace stavby'!AN20)</f>
        <v/>
      </c>
      <c r="K24" s="15"/>
      <c r="L24" s="91"/>
      <c r="S24" s="15"/>
      <c r="T24" s="15"/>
      <c r="U24" s="15"/>
      <c r="V24" s="15"/>
      <c r="W24" s="15"/>
      <c r="X24" s="15"/>
      <c r="Y24" s="15"/>
      <c r="Z24" s="15"/>
      <c r="AA24" s="15"/>
      <c r="AB24" s="15"/>
      <c r="AC24" s="15"/>
      <c r="AD24" s="15"/>
      <c r="AE24" s="15"/>
    </row>
    <row r="25" spans="1:31" s="21" customFormat="1" ht="6.9" customHeight="1" x14ac:dyDescent="0.2">
      <c r="A25" s="15"/>
      <c r="B25" s="20"/>
      <c r="C25" s="15"/>
      <c r="D25" s="15"/>
      <c r="E25" s="15"/>
      <c r="F25" s="15"/>
      <c r="G25" s="15"/>
      <c r="H25" s="15"/>
      <c r="I25" s="15"/>
      <c r="J25" s="15"/>
      <c r="K25" s="15"/>
      <c r="L25" s="91"/>
      <c r="S25" s="15"/>
      <c r="T25" s="15"/>
      <c r="U25" s="15"/>
      <c r="V25" s="15"/>
      <c r="W25" s="15"/>
      <c r="X25" s="15"/>
      <c r="Y25" s="15"/>
      <c r="Z25" s="15"/>
      <c r="AA25" s="15"/>
      <c r="AB25" s="15"/>
      <c r="AC25" s="15"/>
      <c r="AD25" s="15"/>
      <c r="AE25" s="15"/>
    </row>
    <row r="26" spans="1:31" s="21" customFormat="1" ht="12" customHeight="1" x14ac:dyDescent="0.2">
      <c r="A26" s="15"/>
      <c r="B26" s="20"/>
      <c r="C26" s="15"/>
      <c r="D26" s="90" t="s">
        <v>35</v>
      </c>
      <c r="E26" s="15"/>
      <c r="F26" s="15"/>
      <c r="G26" s="15"/>
      <c r="H26" s="15"/>
      <c r="I26" s="15"/>
      <c r="J26" s="15"/>
      <c r="K26" s="15"/>
      <c r="L26" s="91"/>
      <c r="S26" s="15"/>
      <c r="T26" s="15"/>
      <c r="U26" s="15"/>
      <c r="V26" s="15"/>
      <c r="W26" s="15"/>
      <c r="X26" s="15"/>
      <c r="Y26" s="15"/>
      <c r="Z26" s="15"/>
      <c r="AA26" s="15"/>
      <c r="AB26" s="15"/>
      <c r="AC26" s="15"/>
      <c r="AD26" s="15"/>
      <c r="AE26" s="15"/>
    </row>
    <row r="27" spans="1:31" s="97" customFormat="1" ht="16.5" customHeight="1" x14ac:dyDescent="0.2">
      <c r="A27" s="94"/>
      <c r="B27" s="95"/>
      <c r="C27" s="94"/>
      <c r="D27" s="94"/>
      <c r="E27" s="378" t="s">
        <v>17</v>
      </c>
      <c r="F27" s="378"/>
      <c r="G27" s="378"/>
      <c r="H27" s="378"/>
      <c r="I27" s="94"/>
      <c r="J27" s="94"/>
      <c r="K27" s="94"/>
      <c r="L27" s="96"/>
      <c r="S27" s="94"/>
      <c r="T27" s="94"/>
      <c r="U27" s="94"/>
      <c r="V27" s="94"/>
      <c r="W27" s="94"/>
      <c r="X27" s="94"/>
      <c r="Y27" s="94"/>
      <c r="Z27" s="94"/>
      <c r="AA27" s="94"/>
      <c r="AB27" s="94"/>
      <c r="AC27" s="94"/>
      <c r="AD27" s="94"/>
      <c r="AE27" s="94"/>
    </row>
    <row r="28" spans="1:31" s="21" customFormat="1" ht="6.9" customHeight="1" x14ac:dyDescent="0.2">
      <c r="A28" s="15"/>
      <c r="B28" s="20"/>
      <c r="C28" s="15"/>
      <c r="D28" s="15"/>
      <c r="E28" s="15"/>
      <c r="F28" s="15"/>
      <c r="G28" s="15"/>
      <c r="H28" s="15"/>
      <c r="I28" s="15"/>
      <c r="J28" s="15"/>
      <c r="K28" s="15"/>
      <c r="L28" s="91"/>
      <c r="S28" s="15"/>
      <c r="T28" s="15"/>
      <c r="U28" s="15"/>
      <c r="V28" s="15"/>
      <c r="W28" s="15"/>
      <c r="X28" s="15"/>
      <c r="Y28" s="15"/>
      <c r="Z28" s="15"/>
      <c r="AA28" s="15"/>
      <c r="AB28" s="15"/>
      <c r="AC28" s="15"/>
      <c r="AD28" s="15"/>
      <c r="AE28" s="15"/>
    </row>
    <row r="29" spans="1:31" s="21" customFormat="1" ht="6.9" customHeight="1" x14ac:dyDescent="0.2">
      <c r="A29" s="15"/>
      <c r="B29" s="20"/>
      <c r="C29" s="15"/>
      <c r="D29" s="98"/>
      <c r="E29" s="98"/>
      <c r="F29" s="98"/>
      <c r="G29" s="98"/>
      <c r="H29" s="98"/>
      <c r="I29" s="98"/>
      <c r="J29" s="98"/>
      <c r="K29" s="98"/>
      <c r="L29" s="91"/>
      <c r="S29" s="15"/>
      <c r="T29" s="15"/>
      <c r="U29" s="15"/>
      <c r="V29" s="15"/>
      <c r="W29" s="15"/>
      <c r="X29" s="15"/>
      <c r="Y29" s="15"/>
      <c r="Z29" s="15"/>
      <c r="AA29" s="15"/>
      <c r="AB29" s="15"/>
      <c r="AC29" s="15"/>
      <c r="AD29" s="15"/>
      <c r="AE29" s="15"/>
    </row>
    <row r="30" spans="1:31" s="21" customFormat="1" ht="25.35" customHeight="1" x14ac:dyDescent="0.2">
      <c r="A30" s="15"/>
      <c r="B30" s="20"/>
      <c r="C30" s="15"/>
      <c r="D30" s="99" t="s">
        <v>37</v>
      </c>
      <c r="E30" s="15"/>
      <c r="F30" s="15"/>
      <c r="G30" s="15"/>
      <c r="H30" s="15"/>
      <c r="I30" s="15"/>
      <c r="J30" s="100">
        <f>ROUND(J82, 2)</f>
        <v>0</v>
      </c>
      <c r="K30" s="15"/>
      <c r="L30" s="91"/>
      <c r="S30" s="15"/>
      <c r="T30" s="15"/>
      <c r="U30" s="15"/>
      <c r="V30" s="15"/>
      <c r="W30" s="15"/>
      <c r="X30" s="15"/>
      <c r="Y30" s="15"/>
      <c r="Z30" s="15"/>
      <c r="AA30" s="15"/>
      <c r="AB30" s="15"/>
      <c r="AC30" s="15"/>
      <c r="AD30" s="15"/>
      <c r="AE30" s="15"/>
    </row>
    <row r="31" spans="1:31" s="21" customFormat="1" ht="6.9" customHeight="1" x14ac:dyDescent="0.2">
      <c r="A31" s="15"/>
      <c r="B31" s="20"/>
      <c r="C31" s="15"/>
      <c r="D31" s="98"/>
      <c r="E31" s="98"/>
      <c r="F31" s="98"/>
      <c r="G31" s="98"/>
      <c r="H31" s="98"/>
      <c r="I31" s="98"/>
      <c r="J31" s="98"/>
      <c r="K31" s="98"/>
      <c r="L31" s="91"/>
      <c r="S31" s="15"/>
      <c r="T31" s="15"/>
      <c r="U31" s="15"/>
      <c r="V31" s="15"/>
      <c r="W31" s="15"/>
      <c r="X31" s="15"/>
      <c r="Y31" s="15"/>
      <c r="Z31" s="15"/>
      <c r="AA31" s="15"/>
      <c r="AB31" s="15"/>
      <c r="AC31" s="15"/>
      <c r="AD31" s="15"/>
      <c r="AE31" s="15"/>
    </row>
    <row r="32" spans="1:31" s="21" customFormat="1" ht="14.4" customHeight="1" x14ac:dyDescent="0.2">
      <c r="A32" s="15"/>
      <c r="B32" s="20"/>
      <c r="C32" s="15"/>
      <c r="D32" s="15"/>
      <c r="E32" s="15"/>
      <c r="F32" s="101" t="s">
        <v>39</v>
      </c>
      <c r="G32" s="15"/>
      <c r="H32" s="15"/>
      <c r="I32" s="101" t="s">
        <v>38</v>
      </c>
      <c r="J32" s="101" t="s">
        <v>40</v>
      </c>
      <c r="K32" s="15"/>
      <c r="L32" s="91"/>
      <c r="S32" s="15"/>
      <c r="T32" s="15"/>
      <c r="U32" s="15"/>
      <c r="V32" s="15"/>
      <c r="W32" s="15"/>
      <c r="X32" s="15"/>
      <c r="Y32" s="15"/>
      <c r="Z32" s="15"/>
      <c r="AA32" s="15"/>
      <c r="AB32" s="15"/>
      <c r="AC32" s="15"/>
      <c r="AD32" s="15"/>
      <c r="AE32" s="15"/>
    </row>
    <row r="33" spans="1:31" s="21" customFormat="1" ht="14.4" customHeight="1" x14ac:dyDescent="0.2">
      <c r="A33" s="15"/>
      <c r="B33" s="20"/>
      <c r="C33" s="15"/>
      <c r="D33" s="102" t="s">
        <v>41</v>
      </c>
      <c r="E33" s="90" t="s">
        <v>42</v>
      </c>
      <c r="F33" s="103">
        <f>ROUND((SUM(BE82:BE87)),  2)</f>
        <v>0</v>
      </c>
      <c r="G33" s="15"/>
      <c r="H33" s="15"/>
      <c r="I33" s="104">
        <v>0.21</v>
      </c>
      <c r="J33" s="103">
        <f>ROUND(((SUM(BE82:BE87))*I33),  2)</f>
        <v>0</v>
      </c>
      <c r="K33" s="15"/>
      <c r="L33" s="91"/>
      <c r="S33" s="15"/>
      <c r="T33" s="15"/>
      <c r="U33" s="15"/>
      <c r="V33" s="15"/>
      <c r="W33" s="15"/>
      <c r="X33" s="15"/>
      <c r="Y33" s="15"/>
      <c r="Z33" s="15"/>
      <c r="AA33" s="15"/>
      <c r="AB33" s="15"/>
      <c r="AC33" s="15"/>
      <c r="AD33" s="15"/>
      <c r="AE33" s="15"/>
    </row>
    <row r="34" spans="1:31" s="21" customFormat="1" ht="14.4" customHeight="1" x14ac:dyDescent="0.2">
      <c r="A34" s="15"/>
      <c r="B34" s="20"/>
      <c r="C34" s="15"/>
      <c r="D34" s="15"/>
      <c r="E34" s="90" t="s">
        <v>43</v>
      </c>
      <c r="F34" s="103">
        <f>ROUND((SUM(BF82:BF87)),  2)</f>
        <v>0</v>
      </c>
      <c r="G34" s="15"/>
      <c r="H34" s="15"/>
      <c r="I34" s="104">
        <v>0.15</v>
      </c>
      <c r="J34" s="103">
        <f>ROUND(((SUM(BF82:BF87))*I34),  2)</f>
        <v>0</v>
      </c>
      <c r="K34" s="15"/>
      <c r="L34" s="91"/>
      <c r="S34" s="15"/>
      <c r="T34" s="15"/>
      <c r="U34" s="15"/>
      <c r="V34" s="15"/>
      <c r="W34" s="15"/>
      <c r="X34" s="15"/>
      <c r="Y34" s="15"/>
      <c r="Z34" s="15"/>
      <c r="AA34" s="15"/>
      <c r="AB34" s="15"/>
      <c r="AC34" s="15"/>
      <c r="AD34" s="15"/>
      <c r="AE34" s="15"/>
    </row>
    <row r="35" spans="1:31" s="21" customFormat="1" ht="14.4" hidden="1" customHeight="1" x14ac:dyDescent="0.2">
      <c r="A35" s="15"/>
      <c r="B35" s="20"/>
      <c r="C35" s="15"/>
      <c r="D35" s="15"/>
      <c r="E35" s="90" t="s">
        <v>44</v>
      </c>
      <c r="F35" s="103">
        <f>ROUND((SUM(BG82:BG87)),  2)</f>
        <v>0</v>
      </c>
      <c r="G35" s="15"/>
      <c r="H35" s="15"/>
      <c r="I35" s="104">
        <v>0.21</v>
      </c>
      <c r="J35" s="103">
        <f>0</f>
        <v>0</v>
      </c>
      <c r="K35" s="15"/>
      <c r="L35" s="91"/>
      <c r="S35" s="15"/>
      <c r="T35" s="15"/>
      <c r="U35" s="15"/>
      <c r="V35" s="15"/>
      <c r="W35" s="15"/>
      <c r="X35" s="15"/>
      <c r="Y35" s="15"/>
      <c r="Z35" s="15"/>
      <c r="AA35" s="15"/>
      <c r="AB35" s="15"/>
      <c r="AC35" s="15"/>
      <c r="AD35" s="15"/>
      <c r="AE35" s="15"/>
    </row>
    <row r="36" spans="1:31" s="21" customFormat="1" ht="14.4" hidden="1" customHeight="1" x14ac:dyDescent="0.2">
      <c r="A36" s="15"/>
      <c r="B36" s="20"/>
      <c r="C36" s="15"/>
      <c r="D36" s="15"/>
      <c r="E36" s="90" t="s">
        <v>45</v>
      </c>
      <c r="F36" s="103">
        <f>ROUND((SUM(BH82:BH87)),  2)</f>
        <v>0</v>
      </c>
      <c r="G36" s="15"/>
      <c r="H36" s="15"/>
      <c r="I36" s="104">
        <v>0.15</v>
      </c>
      <c r="J36" s="103">
        <f>0</f>
        <v>0</v>
      </c>
      <c r="K36" s="15"/>
      <c r="L36" s="91"/>
      <c r="S36" s="15"/>
      <c r="T36" s="15"/>
      <c r="U36" s="15"/>
      <c r="V36" s="15"/>
      <c r="W36" s="15"/>
      <c r="X36" s="15"/>
      <c r="Y36" s="15"/>
      <c r="Z36" s="15"/>
      <c r="AA36" s="15"/>
      <c r="AB36" s="15"/>
      <c r="AC36" s="15"/>
      <c r="AD36" s="15"/>
      <c r="AE36" s="15"/>
    </row>
    <row r="37" spans="1:31" s="21" customFormat="1" ht="14.4" hidden="1" customHeight="1" x14ac:dyDescent="0.2">
      <c r="A37" s="15"/>
      <c r="B37" s="20"/>
      <c r="C37" s="15"/>
      <c r="D37" s="15"/>
      <c r="E37" s="90" t="s">
        <v>46</v>
      </c>
      <c r="F37" s="103">
        <f>ROUND((SUM(BI82:BI87)),  2)</f>
        <v>0</v>
      </c>
      <c r="G37" s="15"/>
      <c r="H37" s="15"/>
      <c r="I37" s="104">
        <v>0</v>
      </c>
      <c r="J37" s="103">
        <f>0</f>
        <v>0</v>
      </c>
      <c r="K37" s="15"/>
      <c r="L37" s="91"/>
      <c r="S37" s="15"/>
      <c r="T37" s="15"/>
      <c r="U37" s="15"/>
      <c r="V37" s="15"/>
      <c r="W37" s="15"/>
      <c r="X37" s="15"/>
      <c r="Y37" s="15"/>
      <c r="Z37" s="15"/>
      <c r="AA37" s="15"/>
      <c r="AB37" s="15"/>
      <c r="AC37" s="15"/>
      <c r="AD37" s="15"/>
      <c r="AE37" s="15"/>
    </row>
    <row r="38" spans="1:31" s="21" customFormat="1" ht="6.9" customHeight="1" x14ac:dyDescent="0.2">
      <c r="A38" s="15"/>
      <c r="B38" s="20"/>
      <c r="C38" s="15"/>
      <c r="D38" s="15"/>
      <c r="E38" s="15"/>
      <c r="F38" s="15"/>
      <c r="G38" s="15"/>
      <c r="H38" s="15"/>
      <c r="I38" s="15"/>
      <c r="J38" s="15"/>
      <c r="K38" s="15"/>
      <c r="L38" s="91"/>
      <c r="S38" s="15"/>
      <c r="T38" s="15"/>
      <c r="U38" s="15"/>
      <c r="V38" s="15"/>
      <c r="W38" s="15"/>
      <c r="X38" s="15"/>
      <c r="Y38" s="15"/>
      <c r="Z38" s="15"/>
      <c r="AA38" s="15"/>
      <c r="AB38" s="15"/>
      <c r="AC38" s="15"/>
      <c r="AD38" s="15"/>
      <c r="AE38" s="15"/>
    </row>
    <row r="39" spans="1:31" s="21" customFormat="1" ht="25.35" customHeight="1" x14ac:dyDescent="0.2">
      <c r="A39" s="15"/>
      <c r="B39" s="20"/>
      <c r="C39" s="105"/>
      <c r="D39" s="106" t="s">
        <v>47</v>
      </c>
      <c r="E39" s="107"/>
      <c r="F39" s="107"/>
      <c r="G39" s="108" t="s">
        <v>48</v>
      </c>
      <c r="H39" s="109" t="s">
        <v>49</v>
      </c>
      <c r="I39" s="107"/>
      <c r="J39" s="110">
        <f>SUM(J30:J37)</f>
        <v>0</v>
      </c>
      <c r="K39" s="111"/>
      <c r="L39" s="91"/>
      <c r="S39" s="15"/>
      <c r="T39" s="15"/>
      <c r="U39" s="15"/>
      <c r="V39" s="15"/>
      <c r="W39" s="15"/>
      <c r="X39" s="15"/>
      <c r="Y39" s="15"/>
      <c r="Z39" s="15"/>
      <c r="AA39" s="15"/>
      <c r="AB39" s="15"/>
      <c r="AC39" s="15"/>
      <c r="AD39" s="15"/>
      <c r="AE39" s="15"/>
    </row>
    <row r="40" spans="1:31" s="21" customFormat="1" ht="14.4" customHeight="1" x14ac:dyDescent="0.2">
      <c r="A40" s="15"/>
      <c r="B40" s="112"/>
      <c r="C40" s="113"/>
      <c r="D40" s="113"/>
      <c r="E40" s="113"/>
      <c r="F40" s="113"/>
      <c r="G40" s="113"/>
      <c r="H40" s="113"/>
      <c r="I40" s="113"/>
      <c r="J40" s="113"/>
      <c r="K40" s="113"/>
      <c r="L40" s="91"/>
      <c r="S40" s="15"/>
      <c r="T40" s="15"/>
      <c r="U40" s="15"/>
      <c r="V40" s="15"/>
      <c r="W40" s="15"/>
      <c r="X40" s="15"/>
      <c r="Y40" s="15"/>
      <c r="Z40" s="15"/>
      <c r="AA40" s="15"/>
      <c r="AB40" s="15"/>
      <c r="AC40" s="15"/>
      <c r="AD40" s="15"/>
      <c r="AE40" s="15"/>
    </row>
    <row r="44" spans="1:31" s="21" customFormat="1" ht="6.9" customHeight="1" x14ac:dyDescent="0.2">
      <c r="A44" s="15"/>
      <c r="B44" s="114"/>
      <c r="C44" s="115"/>
      <c r="D44" s="115"/>
      <c r="E44" s="115"/>
      <c r="F44" s="115"/>
      <c r="G44" s="115"/>
      <c r="H44" s="115"/>
      <c r="I44" s="115"/>
      <c r="J44" s="115"/>
      <c r="K44" s="115"/>
      <c r="L44" s="91"/>
      <c r="S44" s="15"/>
      <c r="T44" s="15"/>
      <c r="U44" s="15"/>
      <c r="V44" s="15"/>
      <c r="W44" s="15"/>
      <c r="X44" s="15"/>
      <c r="Y44" s="15"/>
      <c r="Z44" s="15"/>
      <c r="AA44" s="15"/>
      <c r="AB44" s="15"/>
      <c r="AC44" s="15"/>
      <c r="AD44" s="15"/>
      <c r="AE44" s="15"/>
    </row>
    <row r="45" spans="1:31" s="21" customFormat="1" ht="24.9" customHeight="1" x14ac:dyDescent="0.2">
      <c r="A45" s="15"/>
      <c r="B45" s="16"/>
      <c r="C45" s="8" t="s">
        <v>96</v>
      </c>
      <c r="D45" s="17"/>
      <c r="E45" s="17"/>
      <c r="F45" s="17"/>
      <c r="G45" s="17"/>
      <c r="H45" s="17"/>
      <c r="I45" s="17"/>
      <c r="J45" s="17"/>
      <c r="K45" s="17"/>
      <c r="L45" s="91"/>
      <c r="S45" s="15"/>
      <c r="T45" s="15"/>
      <c r="U45" s="15"/>
      <c r="V45" s="15"/>
      <c r="W45" s="15"/>
      <c r="X45" s="15"/>
      <c r="Y45" s="15"/>
      <c r="Z45" s="15"/>
      <c r="AA45" s="15"/>
      <c r="AB45" s="15"/>
      <c r="AC45" s="15"/>
      <c r="AD45" s="15"/>
      <c r="AE45" s="15"/>
    </row>
    <row r="46" spans="1:31" s="21" customFormat="1" ht="6.9" customHeight="1" x14ac:dyDescent="0.2">
      <c r="A46" s="15"/>
      <c r="B46" s="16"/>
      <c r="C46" s="17"/>
      <c r="D46" s="17"/>
      <c r="E46" s="17"/>
      <c r="F46" s="17"/>
      <c r="G46" s="17"/>
      <c r="H46" s="17"/>
      <c r="I46" s="17"/>
      <c r="J46" s="17"/>
      <c r="K46" s="17"/>
      <c r="L46" s="91"/>
      <c r="S46" s="15"/>
      <c r="T46" s="15"/>
      <c r="U46" s="15"/>
      <c r="V46" s="15"/>
      <c r="W46" s="15"/>
      <c r="X46" s="15"/>
      <c r="Y46" s="15"/>
      <c r="Z46" s="15"/>
      <c r="AA46" s="15"/>
      <c r="AB46" s="15"/>
      <c r="AC46" s="15"/>
      <c r="AD46" s="15"/>
      <c r="AE46" s="15"/>
    </row>
    <row r="47" spans="1:31" s="21" customFormat="1" ht="12" customHeight="1" x14ac:dyDescent="0.2">
      <c r="A47" s="15"/>
      <c r="B47" s="16"/>
      <c r="C47" s="12" t="s">
        <v>14</v>
      </c>
      <c r="D47" s="17"/>
      <c r="E47" s="17"/>
      <c r="F47" s="17"/>
      <c r="G47" s="17"/>
      <c r="H47" s="17"/>
      <c r="I47" s="17"/>
      <c r="J47" s="17"/>
      <c r="K47" s="17"/>
      <c r="L47" s="91"/>
      <c r="S47" s="15"/>
      <c r="T47" s="15"/>
      <c r="U47" s="15"/>
      <c r="V47" s="15"/>
      <c r="W47" s="15"/>
      <c r="X47" s="15"/>
      <c r="Y47" s="15"/>
      <c r="Z47" s="15"/>
      <c r="AA47" s="15"/>
      <c r="AB47" s="15"/>
      <c r="AC47" s="15"/>
      <c r="AD47" s="15"/>
      <c r="AE47" s="15"/>
    </row>
    <row r="48" spans="1:31" s="21" customFormat="1" ht="16.5" customHeight="1" x14ac:dyDescent="0.2">
      <c r="A48" s="15"/>
      <c r="B48" s="16"/>
      <c r="C48" s="17"/>
      <c r="D48" s="17"/>
      <c r="E48" s="371" t="str">
        <f>E7</f>
        <v>INFRASTRUKTURA ZŠ CHOMUTOV - učebna pří.vědy -ZŠ Beethovenova, Chomutov</v>
      </c>
      <c r="F48" s="372"/>
      <c r="G48" s="372"/>
      <c r="H48" s="372"/>
      <c r="I48" s="17"/>
      <c r="J48" s="17"/>
      <c r="K48" s="17"/>
      <c r="L48" s="91"/>
      <c r="S48" s="15"/>
      <c r="T48" s="15"/>
      <c r="U48" s="15"/>
      <c r="V48" s="15"/>
      <c r="W48" s="15"/>
      <c r="X48" s="15"/>
      <c r="Y48" s="15"/>
      <c r="Z48" s="15"/>
      <c r="AA48" s="15"/>
      <c r="AB48" s="15"/>
      <c r="AC48" s="15"/>
      <c r="AD48" s="15"/>
      <c r="AE48" s="15"/>
    </row>
    <row r="49" spans="1:47" s="21" customFormat="1" ht="12" customHeight="1" x14ac:dyDescent="0.2">
      <c r="A49" s="15"/>
      <c r="B49" s="16"/>
      <c r="C49" s="12" t="s">
        <v>94</v>
      </c>
      <c r="D49" s="17"/>
      <c r="E49" s="17"/>
      <c r="F49" s="17"/>
      <c r="G49" s="17"/>
      <c r="H49" s="17"/>
      <c r="I49" s="17"/>
      <c r="J49" s="17"/>
      <c r="K49" s="17"/>
      <c r="L49" s="91"/>
      <c r="S49" s="15"/>
      <c r="T49" s="15"/>
      <c r="U49" s="15"/>
      <c r="V49" s="15"/>
      <c r="W49" s="15"/>
      <c r="X49" s="15"/>
      <c r="Y49" s="15"/>
      <c r="Z49" s="15"/>
      <c r="AA49" s="15"/>
      <c r="AB49" s="15"/>
      <c r="AC49" s="15"/>
      <c r="AD49" s="15"/>
      <c r="AE49" s="15"/>
    </row>
    <row r="50" spans="1:47" s="21" customFormat="1" ht="16.5" customHeight="1" x14ac:dyDescent="0.2">
      <c r="A50" s="15"/>
      <c r="B50" s="16"/>
      <c r="C50" s="17"/>
      <c r="D50" s="17"/>
      <c r="E50" s="353" t="str">
        <f>E9</f>
        <v>SO 03-VRN - VRN</v>
      </c>
      <c r="F50" s="370"/>
      <c r="G50" s="370"/>
      <c r="H50" s="370"/>
      <c r="I50" s="17"/>
      <c r="J50" s="17"/>
      <c r="K50" s="17"/>
      <c r="L50" s="91"/>
      <c r="S50" s="15"/>
      <c r="T50" s="15"/>
      <c r="U50" s="15"/>
      <c r="V50" s="15"/>
      <c r="W50" s="15"/>
      <c r="X50" s="15"/>
      <c r="Y50" s="15"/>
      <c r="Z50" s="15"/>
      <c r="AA50" s="15"/>
      <c r="AB50" s="15"/>
      <c r="AC50" s="15"/>
      <c r="AD50" s="15"/>
      <c r="AE50" s="15"/>
    </row>
    <row r="51" spans="1:47" s="21" customFormat="1" ht="6.9" customHeight="1" x14ac:dyDescent="0.2">
      <c r="A51" s="15"/>
      <c r="B51" s="16"/>
      <c r="C51" s="17"/>
      <c r="D51" s="17"/>
      <c r="E51" s="17"/>
      <c r="F51" s="17"/>
      <c r="G51" s="17"/>
      <c r="H51" s="17"/>
      <c r="I51" s="17"/>
      <c r="J51" s="17"/>
      <c r="K51" s="17"/>
      <c r="L51" s="91"/>
      <c r="S51" s="15"/>
      <c r="T51" s="15"/>
      <c r="U51" s="15"/>
      <c r="V51" s="15"/>
      <c r="W51" s="15"/>
      <c r="X51" s="15"/>
      <c r="Y51" s="15"/>
      <c r="Z51" s="15"/>
      <c r="AA51" s="15"/>
      <c r="AB51" s="15"/>
      <c r="AC51" s="15"/>
      <c r="AD51" s="15"/>
      <c r="AE51" s="15"/>
    </row>
    <row r="52" spans="1:47" s="21" customFormat="1" ht="12" customHeight="1" x14ac:dyDescent="0.2">
      <c r="A52" s="15"/>
      <c r="B52" s="16"/>
      <c r="C52" s="12" t="s">
        <v>19</v>
      </c>
      <c r="D52" s="17"/>
      <c r="E52" s="17"/>
      <c r="F52" s="13" t="str">
        <f>F12</f>
        <v xml:space="preserve"> </v>
      </c>
      <c r="G52" s="17"/>
      <c r="H52" s="17"/>
      <c r="I52" s="12" t="s">
        <v>21</v>
      </c>
      <c r="J52" s="116" t="str">
        <f>IF(J12="","",J12)</f>
        <v>2. 3. 2020</v>
      </c>
      <c r="K52" s="17"/>
      <c r="L52" s="91"/>
      <c r="S52" s="15"/>
      <c r="T52" s="15"/>
      <c r="U52" s="15"/>
      <c r="V52" s="15"/>
      <c r="W52" s="15"/>
      <c r="X52" s="15"/>
      <c r="Y52" s="15"/>
      <c r="Z52" s="15"/>
      <c r="AA52" s="15"/>
      <c r="AB52" s="15"/>
      <c r="AC52" s="15"/>
      <c r="AD52" s="15"/>
      <c r="AE52" s="15"/>
    </row>
    <row r="53" spans="1:47" s="21" customFormat="1" ht="6.9" customHeight="1" x14ac:dyDescent="0.2">
      <c r="A53" s="15"/>
      <c r="B53" s="16"/>
      <c r="C53" s="17"/>
      <c r="D53" s="17"/>
      <c r="E53" s="17"/>
      <c r="F53" s="17"/>
      <c r="G53" s="17"/>
      <c r="H53" s="17"/>
      <c r="I53" s="17"/>
      <c r="J53" s="17"/>
      <c r="K53" s="17"/>
      <c r="L53" s="91"/>
      <c r="S53" s="15"/>
      <c r="T53" s="15"/>
      <c r="U53" s="15"/>
      <c r="V53" s="15"/>
      <c r="W53" s="15"/>
      <c r="X53" s="15"/>
      <c r="Y53" s="15"/>
      <c r="Z53" s="15"/>
      <c r="AA53" s="15"/>
      <c r="AB53" s="15"/>
      <c r="AC53" s="15"/>
      <c r="AD53" s="15"/>
      <c r="AE53" s="15"/>
    </row>
    <row r="54" spans="1:47" s="21" customFormat="1" ht="25.65" customHeight="1" x14ac:dyDescent="0.2">
      <c r="A54" s="15"/>
      <c r="B54" s="16"/>
      <c r="C54" s="12" t="s">
        <v>23</v>
      </c>
      <c r="D54" s="17"/>
      <c r="E54" s="17"/>
      <c r="F54" s="13" t="str">
        <f>E15</f>
        <v>Statutární město Chomutov</v>
      </c>
      <c r="G54" s="17"/>
      <c r="H54" s="17"/>
      <c r="I54" s="12" t="s">
        <v>29</v>
      </c>
      <c r="J54" s="117" t="str">
        <f>E21</f>
        <v>KAP ATELIER s.r.o.</v>
      </c>
      <c r="K54" s="17"/>
      <c r="L54" s="91"/>
      <c r="S54" s="15"/>
      <c r="T54" s="15"/>
      <c r="U54" s="15"/>
      <c r="V54" s="15"/>
      <c r="W54" s="15"/>
      <c r="X54" s="15"/>
      <c r="Y54" s="15"/>
      <c r="Z54" s="15"/>
      <c r="AA54" s="15"/>
      <c r="AB54" s="15"/>
      <c r="AC54" s="15"/>
      <c r="AD54" s="15"/>
      <c r="AE54" s="15"/>
    </row>
    <row r="55" spans="1:47" s="21" customFormat="1" ht="25.65" customHeight="1" x14ac:dyDescent="0.2">
      <c r="A55" s="15"/>
      <c r="B55" s="16"/>
      <c r="C55" s="12" t="s">
        <v>28</v>
      </c>
      <c r="D55" s="17"/>
      <c r="E55" s="17"/>
      <c r="F55" s="13" t="str">
        <f>IF(E18="","",E18)</f>
        <v xml:space="preserve"> </v>
      </c>
      <c r="G55" s="17"/>
      <c r="H55" s="17"/>
      <c r="I55" s="12" t="s">
        <v>32</v>
      </c>
      <c r="J55" s="117" t="str">
        <f>E24</f>
        <v>ing. Kateřina Tumpachová</v>
      </c>
      <c r="K55" s="17"/>
      <c r="L55" s="91"/>
      <c r="S55" s="15"/>
      <c r="T55" s="15"/>
      <c r="U55" s="15"/>
      <c r="V55" s="15"/>
      <c r="W55" s="15"/>
      <c r="X55" s="15"/>
      <c r="Y55" s="15"/>
      <c r="Z55" s="15"/>
      <c r="AA55" s="15"/>
      <c r="AB55" s="15"/>
      <c r="AC55" s="15"/>
      <c r="AD55" s="15"/>
      <c r="AE55" s="15"/>
    </row>
    <row r="56" spans="1:47" s="21" customFormat="1" ht="10.35" customHeight="1" x14ac:dyDescent="0.2">
      <c r="A56" s="15"/>
      <c r="B56" s="16"/>
      <c r="C56" s="17"/>
      <c r="D56" s="17"/>
      <c r="E56" s="17"/>
      <c r="F56" s="17"/>
      <c r="G56" s="17"/>
      <c r="H56" s="17"/>
      <c r="I56" s="17"/>
      <c r="J56" s="17"/>
      <c r="K56" s="17"/>
      <c r="L56" s="91"/>
      <c r="S56" s="15"/>
      <c r="T56" s="15"/>
      <c r="U56" s="15"/>
      <c r="V56" s="15"/>
      <c r="W56" s="15"/>
      <c r="X56" s="15"/>
      <c r="Y56" s="15"/>
      <c r="Z56" s="15"/>
      <c r="AA56" s="15"/>
      <c r="AB56" s="15"/>
      <c r="AC56" s="15"/>
      <c r="AD56" s="15"/>
      <c r="AE56" s="15"/>
    </row>
    <row r="57" spans="1:47" s="21" customFormat="1" ht="29.25" customHeight="1" x14ac:dyDescent="0.2">
      <c r="A57" s="15"/>
      <c r="B57" s="16"/>
      <c r="C57" s="118" t="s">
        <v>97</v>
      </c>
      <c r="D57" s="119"/>
      <c r="E57" s="119"/>
      <c r="F57" s="119"/>
      <c r="G57" s="119"/>
      <c r="H57" s="119"/>
      <c r="I57" s="119"/>
      <c r="J57" s="120" t="s">
        <v>98</v>
      </c>
      <c r="K57" s="119"/>
      <c r="L57" s="91"/>
      <c r="S57" s="15"/>
      <c r="T57" s="15"/>
      <c r="U57" s="15"/>
      <c r="V57" s="15"/>
      <c r="W57" s="15"/>
      <c r="X57" s="15"/>
      <c r="Y57" s="15"/>
      <c r="Z57" s="15"/>
      <c r="AA57" s="15"/>
      <c r="AB57" s="15"/>
      <c r="AC57" s="15"/>
      <c r="AD57" s="15"/>
      <c r="AE57" s="15"/>
    </row>
    <row r="58" spans="1:47" s="21" customFormat="1" ht="10.35" customHeight="1" x14ac:dyDescent="0.2">
      <c r="A58" s="15"/>
      <c r="B58" s="16"/>
      <c r="C58" s="17"/>
      <c r="D58" s="17"/>
      <c r="E58" s="17"/>
      <c r="F58" s="17"/>
      <c r="G58" s="17"/>
      <c r="H58" s="17"/>
      <c r="I58" s="17"/>
      <c r="J58" s="17"/>
      <c r="K58" s="17"/>
      <c r="L58" s="91"/>
      <c r="S58" s="15"/>
      <c r="T58" s="15"/>
      <c r="U58" s="15"/>
      <c r="V58" s="15"/>
      <c r="W58" s="15"/>
      <c r="X58" s="15"/>
      <c r="Y58" s="15"/>
      <c r="Z58" s="15"/>
      <c r="AA58" s="15"/>
      <c r="AB58" s="15"/>
      <c r="AC58" s="15"/>
      <c r="AD58" s="15"/>
      <c r="AE58" s="15"/>
    </row>
    <row r="59" spans="1:47" s="21" customFormat="1" ht="22.95" customHeight="1" x14ac:dyDescent="0.2">
      <c r="A59" s="15"/>
      <c r="B59" s="16"/>
      <c r="C59" s="121" t="s">
        <v>69</v>
      </c>
      <c r="D59" s="17"/>
      <c r="E59" s="17"/>
      <c r="F59" s="17"/>
      <c r="G59" s="17"/>
      <c r="H59" s="17"/>
      <c r="I59" s="17"/>
      <c r="J59" s="122">
        <f>J82</f>
        <v>0</v>
      </c>
      <c r="K59" s="17"/>
      <c r="L59" s="91"/>
      <c r="S59" s="15"/>
      <c r="T59" s="15"/>
      <c r="U59" s="15"/>
      <c r="V59" s="15"/>
      <c r="W59" s="15"/>
      <c r="X59" s="15"/>
      <c r="Y59" s="15"/>
      <c r="Z59" s="15"/>
      <c r="AA59" s="15"/>
      <c r="AB59" s="15"/>
      <c r="AC59" s="15"/>
      <c r="AD59" s="15"/>
      <c r="AE59" s="15"/>
      <c r="AU59" s="2" t="s">
        <v>99</v>
      </c>
    </row>
    <row r="60" spans="1:47" s="123" customFormat="1" ht="24.9" customHeight="1" x14ac:dyDescent="0.2">
      <c r="B60" s="124"/>
      <c r="C60" s="125"/>
      <c r="D60" s="126" t="s">
        <v>752</v>
      </c>
      <c r="E60" s="127"/>
      <c r="F60" s="127"/>
      <c r="G60" s="127"/>
      <c r="H60" s="127"/>
      <c r="I60" s="127"/>
      <c r="J60" s="128">
        <f>J83</f>
        <v>0</v>
      </c>
      <c r="K60" s="125"/>
      <c r="L60" s="129"/>
    </row>
    <row r="61" spans="1:47" s="130" customFormat="1" ht="19.95" customHeight="1" x14ac:dyDescent="0.2">
      <c r="B61" s="131"/>
      <c r="C61" s="132"/>
      <c r="D61" s="133" t="s">
        <v>1046</v>
      </c>
      <c r="E61" s="134"/>
      <c r="F61" s="134"/>
      <c r="G61" s="134"/>
      <c r="H61" s="134"/>
      <c r="I61" s="134"/>
      <c r="J61" s="135">
        <f>J84</f>
        <v>0</v>
      </c>
      <c r="K61" s="132"/>
      <c r="L61" s="136"/>
    </row>
    <row r="62" spans="1:47" s="130" customFormat="1" ht="19.95" customHeight="1" x14ac:dyDescent="0.2">
      <c r="B62" s="131"/>
      <c r="C62" s="132"/>
      <c r="D62" s="133" t="s">
        <v>1047</v>
      </c>
      <c r="E62" s="134"/>
      <c r="F62" s="134"/>
      <c r="G62" s="134"/>
      <c r="H62" s="134"/>
      <c r="I62" s="134"/>
      <c r="J62" s="135">
        <f>J86</f>
        <v>0</v>
      </c>
      <c r="K62" s="132"/>
      <c r="L62" s="136"/>
    </row>
    <row r="63" spans="1:47" s="21" customFormat="1" ht="21.75" customHeight="1" x14ac:dyDescent="0.2">
      <c r="A63" s="15"/>
      <c r="B63" s="16"/>
      <c r="C63" s="17"/>
      <c r="D63" s="17"/>
      <c r="E63" s="17"/>
      <c r="F63" s="17"/>
      <c r="G63" s="17"/>
      <c r="H63" s="17"/>
      <c r="I63" s="17"/>
      <c r="J63" s="17"/>
      <c r="K63" s="17"/>
      <c r="L63" s="91"/>
      <c r="S63" s="15"/>
      <c r="T63" s="15"/>
      <c r="U63" s="15"/>
      <c r="V63" s="15"/>
      <c r="W63" s="15"/>
      <c r="X63" s="15"/>
      <c r="Y63" s="15"/>
      <c r="Z63" s="15"/>
      <c r="AA63" s="15"/>
      <c r="AB63" s="15"/>
      <c r="AC63" s="15"/>
      <c r="AD63" s="15"/>
      <c r="AE63" s="15"/>
    </row>
    <row r="64" spans="1:47" s="21" customFormat="1" ht="6.9" customHeight="1" x14ac:dyDescent="0.2">
      <c r="A64" s="15"/>
      <c r="B64" s="30"/>
      <c r="C64" s="31"/>
      <c r="D64" s="31"/>
      <c r="E64" s="31"/>
      <c r="F64" s="31"/>
      <c r="G64" s="31"/>
      <c r="H64" s="31"/>
      <c r="I64" s="31"/>
      <c r="J64" s="31"/>
      <c r="K64" s="31"/>
      <c r="L64" s="91"/>
      <c r="S64" s="15"/>
      <c r="T64" s="15"/>
      <c r="U64" s="15"/>
      <c r="V64" s="15"/>
      <c r="W64" s="15"/>
      <c r="X64" s="15"/>
      <c r="Y64" s="15"/>
      <c r="Z64" s="15"/>
      <c r="AA64" s="15"/>
      <c r="AB64" s="15"/>
      <c r="AC64" s="15"/>
      <c r="AD64" s="15"/>
      <c r="AE64" s="15"/>
    </row>
    <row r="68" spans="1:31" s="21" customFormat="1" ht="6.9" customHeight="1" x14ac:dyDescent="0.2">
      <c r="A68" s="15"/>
      <c r="B68" s="32"/>
      <c r="C68" s="33"/>
      <c r="D68" s="33"/>
      <c r="E68" s="33"/>
      <c r="F68" s="33"/>
      <c r="G68" s="33"/>
      <c r="H68" s="33"/>
      <c r="I68" s="33"/>
      <c r="J68" s="33"/>
      <c r="K68" s="33"/>
      <c r="L68" s="91"/>
      <c r="S68" s="15"/>
      <c r="T68" s="15"/>
      <c r="U68" s="15"/>
      <c r="V68" s="15"/>
      <c r="W68" s="15"/>
      <c r="X68" s="15"/>
      <c r="Y68" s="15"/>
      <c r="Z68" s="15"/>
      <c r="AA68" s="15"/>
      <c r="AB68" s="15"/>
      <c r="AC68" s="15"/>
      <c r="AD68" s="15"/>
      <c r="AE68" s="15"/>
    </row>
    <row r="69" spans="1:31" s="21" customFormat="1" ht="24.9" customHeight="1" x14ac:dyDescent="0.2">
      <c r="A69" s="15"/>
      <c r="B69" s="16"/>
      <c r="C69" s="8" t="s">
        <v>118</v>
      </c>
      <c r="D69" s="17"/>
      <c r="E69" s="17"/>
      <c r="F69" s="17"/>
      <c r="G69" s="17"/>
      <c r="H69" s="17"/>
      <c r="I69" s="17"/>
      <c r="J69" s="17"/>
      <c r="K69" s="17"/>
      <c r="L69" s="91"/>
      <c r="S69" s="15"/>
      <c r="T69" s="15"/>
      <c r="U69" s="15"/>
      <c r="V69" s="15"/>
      <c r="W69" s="15"/>
      <c r="X69" s="15"/>
      <c r="Y69" s="15"/>
      <c r="Z69" s="15"/>
      <c r="AA69" s="15"/>
      <c r="AB69" s="15"/>
      <c r="AC69" s="15"/>
      <c r="AD69" s="15"/>
      <c r="AE69" s="15"/>
    </row>
    <row r="70" spans="1:31" s="21" customFormat="1" ht="6.9" customHeight="1" x14ac:dyDescent="0.2">
      <c r="A70" s="15"/>
      <c r="B70" s="16"/>
      <c r="C70" s="17"/>
      <c r="D70" s="17"/>
      <c r="E70" s="17"/>
      <c r="F70" s="17"/>
      <c r="G70" s="17"/>
      <c r="H70" s="17"/>
      <c r="I70" s="17"/>
      <c r="J70" s="17"/>
      <c r="K70" s="17"/>
      <c r="L70" s="91"/>
      <c r="S70" s="15"/>
      <c r="T70" s="15"/>
      <c r="U70" s="15"/>
      <c r="V70" s="15"/>
      <c r="W70" s="15"/>
      <c r="X70" s="15"/>
      <c r="Y70" s="15"/>
      <c r="Z70" s="15"/>
      <c r="AA70" s="15"/>
      <c r="AB70" s="15"/>
      <c r="AC70" s="15"/>
      <c r="AD70" s="15"/>
      <c r="AE70" s="15"/>
    </row>
    <row r="71" spans="1:31" s="21" customFormat="1" ht="12" customHeight="1" x14ac:dyDescent="0.2">
      <c r="A71" s="15"/>
      <c r="B71" s="16"/>
      <c r="C71" s="12" t="s">
        <v>14</v>
      </c>
      <c r="D71" s="17"/>
      <c r="E71" s="17"/>
      <c r="F71" s="17"/>
      <c r="G71" s="17"/>
      <c r="H71" s="17"/>
      <c r="I71" s="17"/>
      <c r="J71" s="17"/>
      <c r="K71" s="17"/>
      <c r="L71" s="91"/>
      <c r="S71" s="15"/>
      <c r="T71" s="15"/>
      <c r="U71" s="15"/>
      <c r="V71" s="15"/>
      <c r="W71" s="15"/>
      <c r="X71" s="15"/>
      <c r="Y71" s="15"/>
      <c r="Z71" s="15"/>
      <c r="AA71" s="15"/>
      <c r="AB71" s="15"/>
      <c r="AC71" s="15"/>
      <c r="AD71" s="15"/>
      <c r="AE71" s="15"/>
    </row>
    <row r="72" spans="1:31" s="21" customFormat="1" ht="16.5" customHeight="1" x14ac:dyDescent="0.2">
      <c r="A72" s="15"/>
      <c r="B72" s="16"/>
      <c r="C72" s="17"/>
      <c r="D72" s="17"/>
      <c r="E72" s="371" t="str">
        <f>E7</f>
        <v>INFRASTRUKTURA ZŠ CHOMUTOV - učebna pří.vědy -ZŠ Beethovenova, Chomutov</v>
      </c>
      <c r="F72" s="372"/>
      <c r="G72" s="372"/>
      <c r="H72" s="372"/>
      <c r="I72" s="17"/>
      <c r="J72" s="17"/>
      <c r="K72" s="17"/>
      <c r="L72" s="91"/>
      <c r="S72" s="15"/>
      <c r="T72" s="15"/>
      <c r="U72" s="15"/>
      <c r="V72" s="15"/>
      <c r="W72" s="15"/>
      <c r="X72" s="15"/>
      <c r="Y72" s="15"/>
      <c r="Z72" s="15"/>
      <c r="AA72" s="15"/>
      <c r="AB72" s="15"/>
      <c r="AC72" s="15"/>
      <c r="AD72" s="15"/>
      <c r="AE72" s="15"/>
    </row>
    <row r="73" spans="1:31" s="21" customFormat="1" ht="12" customHeight="1" x14ac:dyDescent="0.2">
      <c r="A73" s="15"/>
      <c r="B73" s="16"/>
      <c r="C73" s="12" t="s">
        <v>94</v>
      </c>
      <c r="D73" s="17"/>
      <c r="E73" s="17"/>
      <c r="F73" s="17"/>
      <c r="G73" s="17"/>
      <c r="H73" s="17"/>
      <c r="I73" s="17"/>
      <c r="J73" s="17"/>
      <c r="K73" s="17"/>
      <c r="L73" s="91"/>
      <c r="S73" s="15"/>
      <c r="T73" s="15"/>
      <c r="U73" s="15"/>
      <c r="V73" s="15"/>
      <c r="W73" s="15"/>
      <c r="X73" s="15"/>
      <c r="Y73" s="15"/>
      <c r="Z73" s="15"/>
      <c r="AA73" s="15"/>
      <c r="AB73" s="15"/>
      <c r="AC73" s="15"/>
      <c r="AD73" s="15"/>
      <c r="AE73" s="15"/>
    </row>
    <row r="74" spans="1:31" s="21" customFormat="1" ht="16.5" customHeight="1" x14ac:dyDescent="0.2">
      <c r="A74" s="15"/>
      <c r="B74" s="16"/>
      <c r="C74" s="17"/>
      <c r="D74" s="17"/>
      <c r="E74" s="353" t="str">
        <f>E9</f>
        <v>SO 03-VRN - VRN</v>
      </c>
      <c r="F74" s="370"/>
      <c r="G74" s="370"/>
      <c r="H74" s="370"/>
      <c r="I74" s="17"/>
      <c r="J74" s="17"/>
      <c r="K74" s="17"/>
      <c r="L74" s="91"/>
      <c r="S74" s="15"/>
      <c r="T74" s="15"/>
      <c r="U74" s="15"/>
      <c r="V74" s="15"/>
      <c r="W74" s="15"/>
      <c r="X74" s="15"/>
      <c r="Y74" s="15"/>
      <c r="Z74" s="15"/>
      <c r="AA74" s="15"/>
      <c r="AB74" s="15"/>
      <c r="AC74" s="15"/>
      <c r="AD74" s="15"/>
      <c r="AE74" s="15"/>
    </row>
    <row r="75" spans="1:31" s="21" customFormat="1" ht="6.9" customHeight="1" x14ac:dyDescent="0.2">
      <c r="A75" s="15"/>
      <c r="B75" s="16"/>
      <c r="C75" s="17"/>
      <c r="D75" s="17"/>
      <c r="E75" s="17"/>
      <c r="F75" s="17"/>
      <c r="G75" s="17"/>
      <c r="H75" s="17"/>
      <c r="I75" s="17"/>
      <c r="J75" s="17"/>
      <c r="K75" s="17"/>
      <c r="L75" s="91"/>
      <c r="S75" s="15"/>
      <c r="T75" s="15"/>
      <c r="U75" s="15"/>
      <c r="V75" s="15"/>
      <c r="W75" s="15"/>
      <c r="X75" s="15"/>
      <c r="Y75" s="15"/>
      <c r="Z75" s="15"/>
      <c r="AA75" s="15"/>
      <c r="AB75" s="15"/>
      <c r="AC75" s="15"/>
      <c r="AD75" s="15"/>
      <c r="AE75" s="15"/>
    </row>
    <row r="76" spans="1:31" s="21" customFormat="1" ht="12" customHeight="1" x14ac:dyDescent="0.2">
      <c r="A76" s="15"/>
      <c r="B76" s="16"/>
      <c r="C76" s="12" t="s">
        <v>19</v>
      </c>
      <c r="D76" s="17"/>
      <c r="E76" s="17"/>
      <c r="F76" s="13" t="str">
        <f>F12</f>
        <v xml:space="preserve"> </v>
      </c>
      <c r="G76" s="17"/>
      <c r="H76" s="17"/>
      <c r="I76" s="12" t="s">
        <v>21</v>
      </c>
      <c r="J76" s="116" t="str">
        <f>IF(J12="","",J12)</f>
        <v>2. 3. 2020</v>
      </c>
      <c r="K76" s="17"/>
      <c r="L76" s="91"/>
      <c r="S76" s="15"/>
      <c r="T76" s="15"/>
      <c r="U76" s="15"/>
      <c r="V76" s="15"/>
      <c r="W76" s="15"/>
      <c r="X76" s="15"/>
      <c r="Y76" s="15"/>
      <c r="Z76" s="15"/>
      <c r="AA76" s="15"/>
      <c r="AB76" s="15"/>
      <c r="AC76" s="15"/>
      <c r="AD76" s="15"/>
      <c r="AE76" s="15"/>
    </row>
    <row r="77" spans="1:31" s="21" customFormat="1" ht="6.9" customHeight="1" x14ac:dyDescent="0.2">
      <c r="A77" s="15"/>
      <c r="B77" s="16"/>
      <c r="C77" s="17"/>
      <c r="D77" s="17"/>
      <c r="E77" s="17"/>
      <c r="F77" s="17"/>
      <c r="G77" s="17"/>
      <c r="H77" s="17"/>
      <c r="I77" s="17"/>
      <c r="J77" s="17"/>
      <c r="K77" s="17"/>
      <c r="L77" s="91"/>
      <c r="S77" s="15"/>
      <c r="T77" s="15"/>
      <c r="U77" s="15"/>
      <c r="V77" s="15"/>
      <c r="W77" s="15"/>
      <c r="X77" s="15"/>
      <c r="Y77" s="15"/>
      <c r="Z77" s="15"/>
      <c r="AA77" s="15"/>
      <c r="AB77" s="15"/>
      <c r="AC77" s="15"/>
      <c r="AD77" s="15"/>
      <c r="AE77" s="15"/>
    </row>
    <row r="78" spans="1:31" s="21" customFormat="1" ht="25.65" customHeight="1" x14ac:dyDescent="0.2">
      <c r="A78" s="15"/>
      <c r="B78" s="16"/>
      <c r="C78" s="12" t="s">
        <v>23</v>
      </c>
      <c r="D78" s="17"/>
      <c r="E78" s="17"/>
      <c r="F78" s="13" t="str">
        <f>E15</f>
        <v>Statutární město Chomutov</v>
      </c>
      <c r="G78" s="17"/>
      <c r="H78" s="17"/>
      <c r="I78" s="12" t="s">
        <v>29</v>
      </c>
      <c r="J78" s="117" t="str">
        <f>E21</f>
        <v>KAP ATELIER s.r.o.</v>
      </c>
      <c r="K78" s="17"/>
      <c r="L78" s="91"/>
      <c r="S78" s="15"/>
      <c r="T78" s="15"/>
      <c r="U78" s="15"/>
      <c r="V78" s="15"/>
      <c r="W78" s="15"/>
      <c r="X78" s="15"/>
      <c r="Y78" s="15"/>
      <c r="Z78" s="15"/>
      <c r="AA78" s="15"/>
      <c r="AB78" s="15"/>
      <c r="AC78" s="15"/>
      <c r="AD78" s="15"/>
      <c r="AE78" s="15"/>
    </row>
    <row r="79" spans="1:31" s="21" customFormat="1" ht="25.65" customHeight="1" x14ac:dyDescent="0.2">
      <c r="A79" s="15"/>
      <c r="B79" s="16"/>
      <c r="C79" s="12" t="s">
        <v>28</v>
      </c>
      <c r="D79" s="17"/>
      <c r="E79" s="17"/>
      <c r="F79" s="13" t="str">
        <f>IF(E18="","",E18)</f>
        <v xml:space="preserve"> </v>
      </c>
      <c r="G79" s="17"/>
      <c r="H79" s="17"/>
      <c r="I79" s="12" t="s">
        <v>32</v>
      </c>
      <c r="J79" s="117" t="str">
        <f>E24</f>
        <v>ing. Kateřina Tumpachová</v>
      </c>
      <c r="K79" s="17"/>
      <c r="L79" s="91"/>
      <c r="S79" s="15"/>
      <c r="T79" s="15"/>
      <c r="U79" s="15"/>
      <c r="V79" s="15"/>
      <c r="W79" s="15"/>
      <c r="X79" s="15"/>
      <c r="Y79" s="15"/>
      <c r="Z79" s="15"/>
      <c r="AA79" s="15"/>
      <c r="AB79" s="15"/>
      <c r="AC79" s="15"/>
      <c r="AD79" s="15"/>
      <c r="AE79" s="15"/>
    </row>
    <row r="80" spans="1:31" s="21" customFormat="1" ht="10.35" customHeight="1" x14ac:dyDescent="0.2">
      <c r="A80" s="15"/>
      <c r="B80" s="16"/>
      <c r="C80" s="17"/>
      <c r="D80" s="17"/>
      <c r="E80" s="17"/>
      <c r="F80" s="17"/>
      <c r="G80" s="17"/>
      <c r="H80" s="17"/>
      <c r="I80" s="17"/>
      <c r="J80" s="17"/>
      <c r="K80" s="17"/>
      <c r="L80" s="91"/>
      <c r="S80" s="15"/>
      <c r="T80" s="15"/>
      <c r="U80" s="15"/>
      <c r="V80" s="15"/>
      <c r="W80" s="15"/>
      <c r="X80" s="15"/>
      <c r="Y80" s="15"/>
      <c r="Z80" s="15"/>
      <c r="AA80" s="15"/>
      <c r="AB80" s="15"/>
      <c r="AC80" s="15"/>
      <c r="AD80" s="15"/>
      <c r="AE80" s="15"/>
    </row>
    <row r="81" spans="1:65" s="143" customFormat="1" ht="29.25" customHeight="1" x14ac:dyDescent="0.2">
      <c r="A81" s="137"/>
      <c r="B81" s="138"/>
      <c r="C81" s="139" t="s">
        <v>119</v>
      </c>
      <c r="D81" s="140" t="s">
        <v>56</v>
      </c>
      <c r="E81" s="140" t="s">
        <v>52</v>
      </c>
      <c r="F81" s="140" t="s">
        <v>53</v>
      </c>
      <c r="G81" s="140" t="s">
        <v>120</v>
      </c>
      <c r="H81" s="140" t="s">
        <v>121</v>
      </c>
      <c r="I81" s="140" t="s">
        <v>122</v>
      </c>
      <c r="J81" s="140" t="s">
        <v>98</v>
      </c>
      <c r="K81" s="141" t="s">
        <v>123</v>
      </c>
      <c r="L81" s="142"/>
      <c r="M81" s="52" t="s">
        <v>17</v>
      </c>
      <c r="N81" s="53" t="s">
        <v>41</v>
      </c>
      <c r="O81" s="53" t="s">
        <v>124</v>
      </c>
      <c r="P81" s="53" t="s">
        <v>125</v>
      </c>
      <c r="Q81" s="53" t="s">
        <v>126</v>
      </c>
      <c r="R81" s="53" t="s">
        <v>127</v>
      </c>
      <c r="S81" s="53" t="s">
        <v>128</v>
      </c>
      <c r="T81" s="54" t="s">
        <v>129</v>
      </c>
      <c r="U81" s="137"/>
      <c r="V81" s="137"/>
      <c r="W81" s="137"/>
      <c r="X81" s="137"/>
      <c r="Y81" s="137"/>
      <c r="Z81" s="137"/>
      <c r="AA81" s="137"/>
      <c r="AB81" s="137"/>
      <c r="AC81" s="137"/>
      <c r="AD81" s="137"/>
      <c r="AE81" s="137"/>
    </row>
    <row r="82" spans="1:65" s="21" customFormat="1" ht="22.95" customHeight="1" x14ac:dyDescent="0.3">
      <c r="A82" s="15"/>
      <c r="B82" s="16"/>
      <c r="C82" s="60" t="s">
        <v>130</v>
      </c>
      <c r="D82" s="17"/>
      <c r="E82" s="17"/>
      <c r="F82" s="17"/>
      <c r="G82" s="17"/>
      <c r="H82" s="17"/>
      <c r="I82" s="17"/>
      <c r="J82" s="144">
        <f>BK82</f>
        <v>0</v>
      </c>
      <c r="K82" s="17"/>
      <c r="L82" s="20"/>
      <c r="M82" s="55"/>
      <c r="N82" s="145"/>
      <c r="O82" s="56"/>
      <c r="P82" s="146">
        <f>P83</f>
        <v>0</v>
      </c>
      <c r="Q82" s="56"/>
      <c r="R82" s="146">
        <f>R83</f>
        <v>0</v>
      </c>
      <c r="S82" s="56"/>
      <c r="T82" s="147">
        <f>T83</f>
        <v>0</v>
      </c>
      <c r="U82" s="15"/>
      <c r="V82" s="15"/>
      <c r="W82" s="15"/>
      <c r="X82" s="15"/>
      <c r="Y82" s="15"/>
      <c r="Z82" s="15"/>
      <c r="AA82" s="15"/>
      <c r="AB82" s="15"/>
      <c r="AC82" s="15"/>
      <c r="AD82" s="15"/>
      <c r="AE82" s="15"/>
      <c r="AT82" s="2" t="s">
        <v>70</v>
      </c>
      <c r="AU82" s="2" t="s">
        <v>99</v>
      </c>
      <c r="BK82" s="148">
        <f>BK83</f>
        <v>0</v>
      </c>
    </row>
    <row r="83" spans="1:65" s="149" customFormat="1" ht="25.95" customHeight="1" x14ac:dyDescent="0.25">
      <c r="B83" s="150"/>
      <c r="C83" s="151"/>
      <c r="D83" s="152" t="s">
        <v>70</v>
      </c>
      <c r="E83" s="153" t="s">
        <v>91</v>
      </c>
      <c r="F83" s="153" t="s">
        <v>839</v>
      </c>
      <c r="G83" s="151"/>
      <c r="H83" s="151"/>
      <c r="I83" s="151"/>
      <c r="J83" s="154">
        <f>BK83</f>
        <v>0</v>
      </c>
      <c r="K83" s="151"/>
      <c r="L83" s="155"/>
      <c r="M83" s="156"/>
      <c r="N83" s="157"/>
      <c r="O83" s="157"/>
      <c r="P83" s="158">
        <f>P84+P86</f>
        <v>0</v>
      </c>
      <c r="Q83" s="157"/>
      <c r="R83" s="158">
        <f>R84+R86</f>
        <v>0</v>
      </c>
      <c r="S83" s="157"/>
      <c r="T83" s="159">
        <f>T84+T86</f>
        <v>0</v>
      </c>
      <c r="AR83" s="160" t="s">
        <v>159</v>
      </c>
      <c r="AT83" s="161" t="s">
        <v>70</v>
      </c>
      <c r="AU83" s="161" t="s">
        <v>71</v>
      </c>
      <c r="AY83" s="160" t="s">
        <v>133</v>
      </c>
      <c r="BK83" s="162">
        <f>BK84+BK86</f>
        <v>0</v>
      </c>
    </row>
    <row r="84" spans="1:65" s="149" customFormat="1" ht="22.95" customHeight="1" x14ac:dyDescent="0.25">
      <c r="B84" s="150"/>
      <c r="C84" s="151"/>
      <c r="D84" s="152" t="s">
        <v>70</v>
      </c>
      <c r="E84" s="163" t="s">
        <v>1048</v>
      </c>
      <c r="F84" s="163" t="s">
        <v>1049</v>
      </c>
      <c r="G84" s="151"/>
      <c r="H84" s="151"/>
      <c r="I84" s="151"/>
      <c r="J84" s="164">
        <f>BK84</f>
        <v>0</v>
      </c>
      <c r="K84" s="151"/>
      <c r="L84" s="155"/>
      <c r="M84" s="156"/>
      <c r="N84" s="157"/>
      <c r="O84" s="157"/>
      <c r="P84" s="158">
        <f>P85</f>
        <v>0</v>
      </c>
      <c r="Q84" s="157"/>
      <c r="R84" s="158">
        <f>R85</f>
        <v>0</v>
      </c>
      <c r="S84" s="157"/>
      <c r="T84" s="159">
        <f>T85</f>
        <v>0</v>
      </c>
      <c r="AR84" s="160" t="s">
        <v>79</v>
      </c>
      <c r="AT84" s="161" t="s">
        <v>70</v>
      </c>
      <c r="AU84" s="161" t="s">
        <v>79</v>
      </c>
      <c r="AY84" s="160" t="s">
        <v>133</v>
      </c>
      <c r="BK84" s="162">
        <f>BK85</f>
        <v>0</v>
      </c>
    </row>
    <row r="85" spans="1:65" s="21" customFormat="1" ht="16.5" customHeight="1" x14ac:dyDescent="0.2">
      <c r="A85" s="15"/>
      <c r="B85" s="16"/>
      <c r="C85" s="165" t="s">
        <v>79</v>
      </c>
      <c r="D85" s="165" t="s">
        <v>136</v>
      </c>
      <c r="E85" s="166" t="s">
        <v>840</v>
      </c>
      <c r="F85" s="167" t="s">
        <v>1050</v>
      </c>
      <c r="G85" s="168" t="s">
        <v>881</v>
      </c>
      <c r="H85" s="169">
        <v>1</v>
      </c>
      <c r="I85" s="170">
        <v>0</v>
      </c>
      <c r="J85" s="170">
        <f>ROUND(I85*H85,2)</f>
        <v>0</v>
      </c>
      <c r="K85" s="167" t="s">
        <v>140</v>
      </c>
      <c r="L85" s="20"/>
      <c r="M85" s="171" t="s">
        <v>17</v>
      </c>
      <c r="N85" s="172" t="s">
        <v>42</v>
      </c>
      <c r="O85" s="173">
        <v>0</v>
      </c>
      <c r="P85" s="173">
        <f>O85*H85</f>
        <v>0</v>
      </c>
      <c r="Q85" s="173">
        <v>0</v>
      </c>
      <c r="R85" s="173">
        <f>Q85*H85</f>
        <v>0</v>
      </c>
      <c r="S85" s="173">
        <v>0</v>
      </c>
      <c r="T85" s="174">
        <f>S85*H85</f>
        <v>0</v>
      </c>
      <c r="U85" s="15"/>
      <c r="V85" s="15"/>
      <c r="W85" s="15"/>
      <c r="X85" s="15"/>
      <c r="Y85" s="15"/>
      <c r="Z85" s="15"/>
      <c r="AA85" s="15"/>
      <c r="AB85" s="15"/>
      <c r="AC85" s="15"/>
      <c r="AD85" s="15"/>
      <c r="AE85" s="15"/>
      <c r="AR85" s="175" t="s">
        <v>141</v>
      </c>
      <c r="AT85" s="175" t="s">
        <v>136</v>
      </c>
      <c r="AU85" s="175" t="s">
        <v>81</v>
      </c>
      <c r="AY85" s="2" t="s">
        <v>133</v>
      </c>
      <c r="BE85" s="176">
        <f>IF(N85="základní",J85,0)</f>
        <v>0</v>
      </c>
      <c r="BF85" s="176">
        <f>IF(N85="snížená",J85,0)</f>
        <v>0</v>
      </c>
      <c r="BG85" s="176">
        <f>IF(N85="zákl. přenesená",J85,0)</f>
        <v>0</v>
      </c>
      <c r="BH85" s="176">
        <f>IF(N85="sníž. přenesená",J85,0)</f>
        <v>0</v>
      </c>
      <c r="BI85" s="176">
        <f>IF(N85="nulová",J85,0)</f>
        <v>0</v>
      </c>
      <c r="BJ85" s="2" t="s">
        <v>79</v>
      </c>
      <c r="BK85" s="176">
        <f>ROUND(I85*H85,2)</f>
        <v>0</v>
      </c>
      <c r="BL85" s="2" t="s">
        <v>141</v>
      </c>
      <c r="BM85" s="175" t="s">
        <v>1051</v>
      </c>
    </row>
    <row r="86" spans="1:65" s="149" customFormat="1" ht="22.95" customHeight="1" x14ac:dyDescent="0.25">
      <c r="B86" s="150"/>
      <c r="C86" s="151"/>
      <c r="D86" s="152" t="s">
        <v>70</v>
      </c>
      <c r="E86" s="163" t="s">
        <v>1052</v>
      </c>
      <c r="F86" s="163" t="s">
        <v>1053</v>
      </c>
      <c r="G86" s="151"/>
      <c r="H86" s="151"/>
      <c r="I86" s="151"/>
      <c r="J86" s="164">
        <f>BK86</f>
        <v>0</v>
      </c>
      <c r="K86" s="151"/>
      <c r="L86" s="155"/>
      <c r="M86" s="156"/>
      <c r="N86" s="157"/>
      <c r="O86" s="157"/>
      <c r="P86" s="158">
        <f>P87</f>
        <v>0</v>
      </c>
      <c r="Q86" s="157"/>
      <c r="R86" s="158">
        <f>R87</f>
        <v>0</v>
      </c>
      <c r="S86" s="157"/>
      <c r="T86" s="159">
        <f>T87</f>
        <v>0</v>
      </c>
      <c r="AR86" s="160" t="s">
        <v>79</v>
      </c>
      <c r="AT86" s="161" t="s">
        <v>70</v>
      </c>
      <c r="AU86" s="161" t="s">
        <v>79</v>
      </c>
      <c r="AY86" s="160" t="s">
        <v>133</v>
      </c>
      <c r="BK86" s="162">
        <f>BK87</f>
        <v>0</v>
      </c>
    </row>
    <row r="87" spans="1:65" s="21" customFormat="1" ht="16.5" customHeight="1" x14ac:dyDescent="0.2">
      <c r="A87" s="15"/>
      <c r="B87" s="16"/>
      <c r="C87" s="165" t="s">
        <v>81</v>
      </c>
      <c r="D87" s="165" t="s">
        <v>136</v>
      </c>
      <c r="E87" s="166" t="s">
        <v>1054</v>
      </c>
      <c r="F87" s="167" t="s">
        <v>1053</v>
      </c>
      <c r="G87" s="168" t="s">
        <v>881</v>
      </c>
      <c r="H87" s="169">
        <v>1</v>
      </c>
      <c r="I87" s="170">
        <v>0</v>
      </c>
      <c r="J87" s="170">
        <f>ROUND(I87*H87,2)</f>
        <v>0</v>
      </c>
      <c r="K87" s="167" t="s">
        <v>140</v>
      </c>
      <c r="L87" s="20"/>
      <c r="M87" s="222" t="s">
        <v>17</v>
      </c>
      <c r="N87" s="223" t="s">
        <v>42</v>
      </c>
      <c r="O87" s="224">
        <v>0</v>
      </c>
      <c r="P87" s="224">
        <f>O87*H87</f>
        <v>0</v>
      </c>
      <c r="Q87" s="224">
        <v>0</v>
      </c>
      <c r="R87" s="224">
        <f>Q87*H87</f>
        <v>0</v>
      </c>
      <c r="S87" s="224">
        <v>0</v>
      </c>
      <c r="T87" s="225">
        <f>S87*H87</f>
        <v>0</v>
      </c>
      <c r="U87" s="15"/>
      <c r="V87" s="15"/>
      <c r="W87" s="15"/>
      <c r="X87" s="15"/>
      <c r="Y87" s="15"/>
      <c r="Z87" s="15"/>
      <c r="AA87" s="15"/>
      <c r="AB87" s="15"/>
      <c r="AC87" s="15"/>
      <c r="AD87" s="15"/>
      <c r="AE87" s="15"/>
      <c r="AR87" s="175" t="s">
        <v>141</v>
      </c>
      <c r="AT87" s="175" t="s">
        <v>136</v>
      </c>
      <c r="AU87" s="175" t="s">
        <v>81</v>
      </c>
      <c r="AY87" s="2" t="s">
        <v>133</v>
      </c>
      <c r="BE87" s="176">
        <f>IF(N87="základní",J87,0)</f>
        <v>0</v>
      </c>
      <c r="BF87" s="176">
        <f>IF(N87="snížená",J87,0)</f>
        <v>0</v>
      </c>
      <c r="BG87" s="176">
        <f>IF(N87="zákl. přenesená",J87,0)</f>
        <v>0</v>
      </c>
      <c r="BH87" s="176">
        <f>IF(N87="sníž. přenesená",J87,0)</f>
        <v>0</v>
      </c>
      <c r="BI87" s="176">
        <f>IF(N87="nulová",J87,0)</f>
        <v>0</v>
      </c>
      <c r="BJ87" s="2" t="s">
        <v>79</v>
      </c>
      <c r="BK87" s="176">
        <f>ROUND(I87*H87,2)</f>
        <v>0</v>
      </c>
      <c r="BL87" s="2" t="s">
        <v>141</v>
      </c>
      <c r="BM87" s="175" t="s">
        <v>1055</v>
      </c>
    </row>
    <row r="88" spans="1:65" s="21" customFormat="1" ht="6.9" customHeight="1" x14ac:dyDescent="0.2">
      <c r="A88" s="15"/>
      <c r="B88" s="30"/>
      <c r="C88" s="31"/>
      <c r="D88" s="31"/>
      <c r="E88" s="31"/>
      <c r="F88" s="31"/>
      <c r="G88" s="31"/>
      <c r="H88" s="31"/>
      <c r="I88" s="31"/>
      <c r="J88" s="31"/>
      <c r="K88" s="31"/>
      <c r="L88" s="20"/>
      <c r="M88" s="15"/>
      <c r="O88" s="15"/>
      <c r="P88" s="15"/>
      <c r="Q88" s="15"/>
      <c r="R88" s="15"/>
      <c r="S88" s="15"/>
      <c r="T88" s="15"/>
      <c r="U88" s="15"/>
      <c r="V88" s="15"/>
      <c r="W88" s="15"/>
      <c r="X88" s="15"/>
      <c r="Y88" s="15"/>
      <c r="Z88" s="15"/>
      <c r="AA88" s="15"/>
      <c r="AB88" s="15"/>
      <c r="AC88" s="15"/>
      <c r="AD88" s="15"/>
      <c r="AE88" s="15"/>
    </row>
  </sheetData>
  <sheetProtection formatColumns="0" formatRows="0" autoFilter="0"/>
  <autoFilter ref="C81:K87" xr:uid="{00000000-0009-0000-0000-000007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68F12-6BBE-4653-AFAD-7EB313A5A6CB}">
  <sheetPr>
    <pageSetUpPr fitToPage="1"/>
  </sheetPr>
  <dimension ref="A1:K218"/>
  <sheetViews>
    <sheetView showGridLines="0" zoomScale="110" zoomScaleNormal="110" workbookViewId="0">
      <selection activeCell="Q23" sqref="Q23"/>
    </sheetView>
  </sheetViews>
  <sheetFormatPr defaultRowHeight="10.199999999999999" x14ac:dyDescent="0.2"/>
  <cols>
    <col min="1" max="1" width="8.28515625" style="308" customWidth="1"/>
    <col min="2" max="2" width="1.7109375" style="308" customWidth="1"/>
    <col min="3" max="4" width="5" style="308" customWidth="1"/>
    <col min="5" max="5" width="11.7109375" style="308" customWidth="1"/>
    <col min="6" max="6" width="9.140625" style="308" customWidth="1"/>
    <col min="7" max="7" width="5" style="308" customWidth="1"/>
    <col min="8" max="8" width="77.85546875" style="308" customWidth="1"/>
    <col min="9" max="10" width="20" style="308" customWidth="1"/>
    <col min="11" max="11" width="1.7109375" style="308" customWidth="1"/>
  </cols>
  <sheetData>
    <row r="1" spans="2:11" customFormat="1" ht="37.5" customHeight="1" x14ac:dyDescent="0.2"/>
    <row r="2" spans="2:11" customFormat="1" ht="7.5" customHeight="1" x14ac:dyDescent="0.2">
      <c r="B2" s="230"/>
      <c r="C2" s="231"/>
      <c r="D2" s="231"/>
      <c r="E2" s="231"/>
      <c r="F2" s="231"/>
      <c r="G2" s="231"/>
      <c r="H2" s="231"/>
      <c r="I2" s="231"/>
      <c r="J2" s="231"/>
      <c r="K2" s="232"/>
    </row>
    <row r="3" spans="2:11" s="235" customFormat="1" ht="45" customHeight="1" x14ac:dyDescent="0.2">
      <c r="B3" s="233"/>
      <c r="C3" s="380" t="s">
        <v>1056</v>
      </c>
      <c r="D3" s="380"/>
      <c r="E3" s="380"/>
      <c r="F3" s="380"/>
      <c r="G3" s="380"/>
      <c r="H3" s="380"/>
      <c r="I3" s="380"/>
      <c r="J3" s="380"/>
      <c r="K3" s="234"/>
    </row>
    <row r="4" spans="2:11" customFormat="1" ht="25.5" customHeight="1" x14ac:dyDescent="0.3">
      <c r="B4" s="236"/>
      <c r="C4" s="386" t="s">
        <v>1057</v>
      </c>
      <c r="D4" s="386"/>
      <c r="E4" s="386"/>
      <c r="F4" s="386"/>
      <c r="G4" s="386"/>
      <c r="H4" s="386"/>
      <c r="I4" s="386"/>
      <c r="J4" s="386"/>
      <c r="K4" s="237"/>
    </row>
    <row r="5" spans="2:11" customFormat="1" ht="5.25" customHeight="1" x14ac:dyDescent="0.2">
      <c r="B5" s="236"/>
      <c r="C5" s="238"/>
      <c r="D5" s="238"/>
      <c r="E5" s="238"/>
      <c r="F5" s="238"/>
      <c r="G5" s="238"/>
      <c r="H5" s="238"/>
      <c r="I5" s="238"/>
      <c r="J5" s="238"/>
      <c r="K5" s="237"/>
    </row>
    <row r="6" spans="2:11" customFormat="1" ht="15" customHeight="1" x14ac:dyDescent="0.2">
      <c r="B6" s="236"/>
      <c r="C6" s="385" t="s">
        <v>1058</v>
      </c>
      <c r="D6" s="385"/>
      <c r="E6" s="385"/>
      <c r="F6" s="385"/>
      <c r="G6" s="385"/>
      <c r="H6" s="385"/>
      <c r="I6" s="385"/>
      <c r="J6" s="385"/>
      <c r="K6" s="237"/>
    </row>
    <row r="7" spans="2:11" customFormat="1" ht="15" customHeight="1" x14ac:dyDescent="0.2">
      <c r="B7" s="239"/>
      <c r="C7" s="385" t="s">
        <v>1059</v>
      </c>
      <c r="D7" s="385"/>
      <c r="E7" s="385"/>
      <c r="F7" s="385"/>
      <c r="G7" s="385"/>
      <c r="H7" s="385"/>
      <c r="I7" s="385"/>
      <c r="J7" s="385"/>
      <c r="K7" s="237"/>
    </row>
    <row r="8" spans="2:11" customFormat="1" ht="12.75" customHeight="1" x14ac:dyDescent="0.2">
      <c r="B8" s="239"/>
      <c r="C8" s="240"/>
      <c r="D8" s="240"/>
      <c r="E8" s="240"/>
      <c r="F8" s="240"/>
      <c r="G8" s="240"/>
      <c r="H8" s="240"/>
      <c r="I8" s="240"/>
      <c r="J8" s="240"/>
      <c r="K8" s="237"/>
    </row>
    <row r="9" spans="2:11" customFormat="1" ht="15" customHeight="1" x14ac:dyDescent="0.2">
      <c r="B9" s="239"/>
      <c r="C9" s="385" t="s">
        <v>1060</v>
      </c>
      <c r="D9" s="385"/>
      <c r="E9" s="385"/>
      <c r="F9" s="385"/>
      <c r="G9" s="385"/>
      <c r="H9" s="385"/>
      <c r="I9" s="385"/>
      <c r="J9" s="385"/>
      <c r="K9" s="237"/>
    </row>
    <row r="10" spans="2:11" customFormat="1" ht="15" customHeight="1" x14ac:dyDescent="0.2">
      <c r="B10" s="239"/>
      <c r="C10" s="240"/>
      <c r="D10" s="385" t="s">
        <v>1061</v>
      </c>
      <c r="E10" s="385"/>
      <c r="F10" s="385"/>
      <c r="G10" s="385"/>
      <c r="H10" s="385"/>
      <c r="I10" s="385"/>
      <c r="J10" s="385"/>
      <c r="K10" s="237"/>
    </row>
    <row r="11" spans="2:11" customFormat="1" ht="15" customHeight="1" x14ac:dyDescent="0.2">
      <c r="B11" s="239"/>
      <c r="C11" s="241"/>
      <c r="D11" s="385" t="s">
        <v>1062</v>
      </c>
      <c r="E11" s="385"/>
      <c r="F11" s="385"/>
      <c r="G11" s="385"/>
      <c r="H11" s="385"/>
      <c r="I11" s="385"/>
      <c r="J11" s="385"/>
      <c r="K11" s="237"/>
    </row>
    <row r="12" spans="2:11" customFormat="1" ht="15" customHeight="1" x14ac:dyDescent="0.2">
      <c r="B12" s="239"/>
      <c r="C12" s="241"/>
      <c r="D12" s="240"/>
      <c r="E12" s="240"/>
      <c r="F12" s="240"/>
      <c r="G12" s="240"/>
      <c r="H12" s="240"/>
      <c r="I12" s="240"/>
      <c r="J12" s="240"/>
      <c r="K12" s="237"/>
    </row>
    <row r="13" spans="2:11" customFormat="1" ht="15" customHeight="1" x14ac:dyDescent="0.2">
      <c r="B13" s="239"/>
      <c r="C13" s="241"/>
      <c r="D13" s="242" t="s">
        <v>1063</v>
      </c>
      <c r="E13" s="240"/>
      <c r="F13" s="240"/>
      <c r="G13" s="240"/>
      <c r="H13" s="240"/>
      <c r="I13" s="240"/>
      <c r="J13" s="240"/>
      <c r="K13" s="237"/>
    </row>
    <row r="14" spans="2:11" customFormat="1" ht="12.75" customHeight="1" x14ac:dyDescent="0.2">
      <c r="B14" s="239"/>
      <c r="C14" s="241"/>
      <c r="D14" s="241"/>
      <c r="E14" s="241"/>
      <c r="F14" s="241"/>
      <c r="G14" s="241"/>
      <c r="H14" s="241"/>
      <c r="I14" s="241"/>
      <c r="J14" s="241"/>
      <c r="K14" s="237"/>
    </row>
    <row r="15" spans="2:11" customFormat="1" ht="15" customHeight="1" x14ac:dyDescent="0.2">
      <c r="B15" s="239"/>
      <c r="C15" s="241"/>
      <c r="D15" s="385" t="s">
        <v>1064</v>
      </c>
      <c r="E15" s="385"/>
      <c r="F15" s="385"/>
      <c r="G15" s="385"/>
      <c r="H15" s="385"/>
      <c r="I15" s="385"/>
      <c r="J15" s="385"/>
      <c r="K15" s="237"/>
    </row>
    <row r="16" spans="2:11" customFormat="1" ht="15" customHeight="1" x14ac:dyDescent="0.2">
      <c r="B16" s="239"/>
      <c r="C16" s="241"/>
      <c r="D16" s="385" t="s">
        <v>1065</v>
      </c>
      <c r="E16" s="385"/>
      <c r="F16" s="385"/>
      <c r="G16" s="385"/>
      <c r="H16" s="385"/>
      <c r="I16" s="385"/>
      <c r="J16" s="385"/>
      <c r="K16" s="237"/>
    </row>
    <row r="17" spans="2:11" customFormat="1" ht="15" customHeight="1" x14ac:dyDescent="0.2">
      <c r="B17" s="239"/>
      <c r="C17" s="241"/>
      <c r="D17" s="385" t="s">
        <v>1066</v>
      </c>
      <c r="E17" s="385"/>
      <c r="F17" s="385"/>
      <c r="G17" s="385"/>
      <c r="H17" s="385"/>
      <c r="I17" s="385"/>
      <c r="J17" s="385"/>
      <c r="K17" s="237"/>
    </row>
    <row r="18" spans="2:11" customFormat="1" ht="15" customHeight="1" x14ac:dyDescent="0.2">
      <c r="B18" s="239"/>
      <c r="C18" s="241"/>
      <c r="D18" s="241"/>
      <c r="E18" s="243" t="s">
        <v>78</v>
      </c>
      <c r="F18" s="385" t="s">
        <v>1067</v>
      </c>
      <c r="G18" s="385"/>
      <c r="H18" s="385"/>
      <c r="I18" s="385"/>
      <c r="J18" s="385"/>
      <c r="K18" s="237"/>
    </row>
    <row r="19" spans="2:11" customFormat="1" ht="15" customHeight="1" x14ac:dyDescent="0.2">
      <c r="B19" s="239"/>
      <c r="C19" s="241"/>
      <c r="D19" s="241"/>
      <c r="E19" s="243" t="s">
        <v>1068</v>
      </c>
      <c r="F19" s="385" t="s">
        <v>1069</v>
      </c>
      <c r="G19" s="385"/>
      <c r="H19" s="385"/>
      <c r="I19" s="385"/>
      <c r="J19" s="385"/>
      <c r="K19" s="237"/>
    </row>
    <row r="20" spans="2:11" customFormat="1" ht="15" customHeight="1" x14ac:dyDescent="0.2">
      <c r="B20" s="239"/>
      <c r="C20" s="241"/>
      <c r="D20" s="241"/>
      <c r="E20" s="243" t="s">
        <v>1070</v>
      </c>
      <c r="F20" s="385" t="s">
        <v>1071</v>
      </c>
      <c r="G20" s="385"/>
      <c r="H20" s="385"/>
      <c r="I20" s="385"/>
      <c r="J20" s="385"/>
      <c r="K20" s="237"/>
    </row>
    <row r="21" spans="2:11" customFormat="1" ht="15" customHeight="1" x14ac:dyDescent="0.2">
      <c r="B21" s="239"/>
      <c r="C21" s="241"/>
      <c r="D21" s="241"/>
      <c r="E21" s="243" t="s">
        <v>1072</v>
      </c>
      <c r="F21" s="385" t="s">
        <v>1073</v>
      </c>
      <c r="G21" s="385"/>
      <c r="H21" s="385"/>
      <c r="I21" s="385"/>
      <c r="J21" s="385"/>
      <c r="K21" s="237"/>
    </row>
    <row r="22" spans="2:11" customFormat="1" ht="15" customHeight="1" x14ac:dyDescent="0.2">
      <c r="B22" s="239"/>
      <c r="C22" s="241"/>
      <c r="D22" s="241"/>
      <c r="E22" s="243" t="s">
        <v>1074</v>
      </c>
      <c r="F22" s="385" t="s">
        <v>1075</v>
      </c>
      <c r="G22" s="385"/>
      <c r="H22" s="385"/>
      <c r="I22" s="385"/>
      <c r="J22" s="385"/>
      <c r="K22" s="237"/>
    </row>
    <row r="23" spans="2:11" customFormat="1" ht="15" customHeight="1" x14ac:dyDescent="0.2">
      <c r="B23" s="239"/>
      <c r="C23" s="241"/>
      <c r="D23" s="241"/>
      <c r="E23" s="243" t="s">
        <v>1076</v>
      </c>
      <c r="F23" s="385" t="s">
        <v>1077</v>
      </c>
      <c r="G23" s="385"/>
      <c r="H23" s="385"/>
      <c r="I23" s="385"/>
      <c r="J23" s="385"/>
      <c r="K23" s="237"/>
    </row>
    <row r="24" spans="2:11" customFormat="1" ht="12.75" customHeight="1" x14ac:dyDescent="0.2">
      <c r="B24" s="239"/>
      <c r="C24" s="241"/>
      <c r="D24" s="241"/>
      <c r="E24" s="241"/>
      <c r="F24" s="241"/>
      <c r="G24" s="241"/>
      <c r="H24" s="241"/>
      <c r="I24" s="241"/>
      <c r="J24" s="241"/>
      <c r="K24" s="237"/>
    </row>
    <row r="25" spans="2:11" customFormat="1" ht="15" customHeight="1" x14ac:dyDescent="0.2">
      <c r="B25" s="239"/>
      <c r="C25" s="385" t="s">
        <v>1078</v>
      </c>
      <c r="D25" s="385"/>
      <c r="E25" s="385"/>
      <c r="F25" s="385"/>
      <c r="G25" s="385"/>
      <c r="H25" s="385"/>
      <c r="I25" s="385"/>
      <c r="J25" s="385"/>
      <c r="K25" s="237"/>
    </row>
    <row r="26" spans="2:11" customFormat="1" ht="15" customHeight="1" x14ac:dyDescent="0.2">
      <c r="B26" s="239"/>
      <c r="C26" s="385" t="s">
        <v>1079</v>
      </c>
      <c r="D26" s="385"/>
      <c r="E26" s="385"/>
      <c r="F26" s="385"/>
      <c r="G26" s="385"/>
      <c r="H26" s="385"/>
      <c r="I26" s="385"/>
      <c r="J26" s="385"/>
      <c r="K26" s="237"/>
    </row>
    <row r="27" spans="2:11" customFormat="1" ht="15" customHeight="1" x14ac:dyDescent="0.2">
      <c r="B27" s="239"/>
      <c r="C27" s="240"/>
      <c r="D27" s="385" t="s">
        <v>1080</v>
      </c>
      <c r="E27" s="385"/>
      <c r="F27" s="385"/>
      <c r="G27" s="385"/>
      <c r="H27" s="385"/>
      <c r="I27" s="385"/>
      <c r="J27" s="385"/>
      <c r="K27" s="237"/>
    </row>
    <row r="28" spans="2:11" customFormat="1" ht="15" customHeight="1" x14ac:dyDescent="0.2">
      <c r="B28" s="239"/>
      <c r="C28" s="241"/>
      <c r="D28" s="385" t="s">
        <v>1081</v>
      </c>
      <c r="E28" s="385"/>
      <c r="F28" s="385"/>
      <c r="G28" s="385"/>
      <c r="H28" s="385"/>
      <c r="I28" s="385"/>
      <c r="J28" s="385"/>
      <c r="K28" s="237"/>
    </row>
    <row r="29" spans="2:11" customFormat="1" ht="12.75" customHeight="1" x14ac:dyDescent="0.2">
      <c r="B29" s="239"/>
      <c r="C29" s="241"/>
      <c r="D29" s="241"/>
      <c r="E29" s="241"/>
      <c r="F29" s="241"/>
      <c r="G29" s="241"/>
      <c r="H29" s="241"/>
      <c r="I29" s="241"/>
      <c r="J29" s="241"/>
      <c r="K29" s="237"/>
    </row>
    <row r="30" spans="2:11" customFormat="1" ht="15" customHeight="1" x14ac:dyDescent="0.2">
      <c r="B30" s="239"/>
      <c r="C30" s="241"/>
      <c r="D30" s="385" t="s">
        <v>1082</v>
      </c>
      <c r="E30" s="385"/>
      <c r="F30" s="385"/>
      <c r="G30" s="385"/>
      <c r="H30" s="385"/>
      <c r="I30" s="385"/>
      <c r="J30" s="385"/>
      <c r="K30" s="237"/>
    </row>
    <row r="31" spans="2:11" customFormat="1" ht="15" customHeight="1" x14ac:dyDescent="0.2">
      <c r="B31" s="239"/>
      <c r="C31" s="241"/>
      <c r="D31" s="385" t="s">
        <v>1083</v>
      </c>
      <c r="E31" s="385"/>
      <c r="F31" s="385"/>
      <c r="G31" s="385"/>
      <c r="H31" s="385"/>
      <c r="I31" s="385"/>
      <c r="J31" s="385"/>
      <c r="K31" s="237"/>
    </row>
    <row r="32" spans="2:11" customFormat="1" ht="12.75" customHeight="1" x14ac:dyDescent="0.2">
      <c r="B32" s="239"/>
      <c r="C32" s="241"/>
      <c r="D32" s="241"/>
      <c r="E32" s="241"/>
      <c r="F32" s="241"/>
      <c r="G32" s="241"/>
      <c r="H32" s="241"/>
      <c r="I32" s="241"/>
      <c r="J32" s="241"/>
      <c r="K32" s="237"/>
    </row>
    <row r="33" spans="2:11" customFormat="1" ht="15" customHeight="1" x14ac:dyDescent="0.2">
      <c r="B33" s="239"/>
      <c r="C33" s="241"/>
      <c r="D33" s="385" t="s">
        <v>1084</v>
      </c>
      <c r="E33" s="385"/>
      <c r="F33" s="385"/>
      <c r="G33" s="385"/>
      <c r="H33" s="385"/>
      <c r="I33" s="385"/>
      <c r="J33" s="385"/>
      <c r="K33" s="237"/>
    </row>
    <row r="34" spans="2:11" customFormat="1" ht="15" customHeight="1" x14ac:dyDescent="0.2">
      <c r="B34" s="239"/>
      <c r="C34" s="241"/>
      <c r="D34" s="385" t="s">
        <v>1085</v>
      </c>
      <c r="E34" s="385"/>
      <c r="F34" s="385"/>
      <c r="G34" s="385"/>
      <c r="H34" s="385"/>
      <c r="I34" s="385"/>
      <c r="J34" s="385"/>
      <c r="K34" s="237"/>
    </row>
    <row r="35" spans="2:11" customFormat="1" ht="15" customHeight="1" x14ac:dyDescent="0.2">
      <c r="B35" s="239"/>
      <c r="C35" s="241"/>
      <c r="D35" s="385" t="s">
        <v>1086</v>
      </c>
      <c r="E35" s="385"/>
      <c r="F35" s="385"/>
      <c r="G35" s="385"/>
      <c r="H35" s="385"/>
      <c r="I35" s="385"/>
      <c r="J35" s="385"/>
      <c r="K35" s="237"/>
    </row>
    <row r="36" spans="2:11" customFormat="1" ht="15" customHeight="1" x14ac:dyDescent="0.2">
      <c r="B36" s="239"/>
      <c r="C36" s="241"/>
      <c r="D36" s="240"/>
      <c r="E36" s="242" t="s">
        <v>119</v>
      </c>
      <c r="F36" s="240"/>
      <c r="G36" s="385" t="s">
        <v>1087</v>
      </c>
      <c r="H36" s="385"/>
      <c r="I36" s="385"/>
      <c r="J36" s="385"/>
      <c r="K36" s="237"/>
    </row>
    <row r="37" spans="2:11" customFormat="1" ht="30.75" customHeight="1" x14ac:dyDescent="0.2">
      <c r="B37" s="239"/>
      <c r="C37" s="241"/>
      <c r="D37" s="240"/>
      <c r="E37" s="242" t="s">
        <v>1088</v>
      </c>
      <c r="F37" s="240"/>
      <c r="G37" s="385" t="s">
        <v>1089</v>
      </c>
      <c r="H37" s="385"/>
      <c r="I37" s="385"/>
      <c r="J37" s="385"/>
      <c r="K37" s="237"/>
    </row>
    <row r="38" spans="2:11" customFormat="1" ht="15" customHeight="1" x14ac:dyDescent="0.2">
      <c r="B38" s="239"/>
      <c r="C38" s="241"/>
      <c r="D38" s="240"/>
      <c r="E38" s="242" t="s">
        <v>52</v>
      </c>
      <c r="F38" s="240"/>
      <c r="G38" s="385" t="s">
        <v>1090</v>
      </c>
      <c r="H38" s="385"/>
      <c r="I38" s="385"/>
      <c r="J38" s="385"/>
      <c r="K38" s="237"/>
    </row>
    <row r="39" spans="2:11" customFormat="1" ht="15" customHeight="1" x14ac:dyDescent="0.2">
      <c r="B39" s="239"/>
      <c r="C39" s="241"/>
      <c r="D39" s="240"/>
      <c r="E39" s="242" t="s">
        <v>53</v>
      </c>
      <c r="F39" s="240"/>
      <c r="G39" s="385" t="s">
        <v>1091</v>
      </c>
      <c r="H39" s="385"/>
      <c r="I39" s="385"/>
      <c r="J39" s="385"/>
      <c r="K39" s="237"/>
    </row>
    <row r="40" spans="2:11" customFormat="1" ht="15" customHeight="1" x14ac:dyDescent="0.2">
      <c r="B40" s="239"/>
      <c r="C40" s="241"/>
      <c r="D40" s="240"/>
      <c r="E40" s="242" t="s">
        <v>120</v>
      </c>
      <c r="F40" s="240"/>
      <c r="G40" s="385" t="s">
        <v>1092</v>
      </c>
      <c r="H40" s="385"/>
      <c r="I40" s="385"/>
      <c r="J40" s="385"/>
      <c r="K40" s="237"/>
    </row>
    <row r="41" spans="2:11" customFormat="1" ht="15" customHeight="1" x14ac:dyDescent="0.2">
      <c r="B41" s="239"/>
      <c r="C41" s="241"/>
      <c r="D41" s="240"/>
      <c r="E41" s="242" t="s">
        <v>121</v>
      </c>
      <c r="F41" s="240"/>
      <c r="G41" s="385" t="s">
        <v>1093</v>
      </c>
      <c r="H41" s="385"/>
      <c r="I41" s="385"/>
      <c r="J41" s="385"/>
      <c r="K41" s="237"/>
    </row>
    <row r="42" spans="2:11" customFormat="1" ht="15" customHeight="1" x14ac:dyDescent="0.2">
      <c r="B42" s="239"/>
      <c r="C42" s="241"/>
      <c r="D42" s="240"/>
      <c r="E42" s="242" t="s">
        <v>1094</v>
      </c>
      <c r="F42" s="240"/>
      <c r="G42" s="385" t="s">
        <v>1095</v>
      </c>
      <c r="H42" s="385"/>
      <c r="I42" s="385"/>
      <c r="J42" s="385"/>
      <c r="K42" s="237"/>
    </row>
    <row r="43" spans="2:11" customFormat="1" ht="15" customHeight="1" x14ac:dyDescent="0.2">
      <c r="B43" s="239"/>
      <c r="C43" s="241"/>
      <c r="D43" s="240"/>
      <c r="E43" s="242"/>
      <c r="F43" s="240"/>
      <c r="G43" s="385" t="s">
        <v>1096</v>
      </c>
      <c r="H43" s="385"/>
      <c r="I43" s="385"/>
      <c r="J43" s="385"/>
      <c r="K43" s="237"/>
    </row>
    <row r="44" spans="2:11" customFormat="1" ht="15" customHeight="1" x14ac:dyDescent="0.2">
      <c r="B44" s="239"/>
      <c r="C44" s="241"/>
      <c r="D44" s="240"/>
      <c r="E44" s="242" t="s">
        <v>1097</v>
      </c>
      <c r="F44" s="240"/>
      <c r="G44" s="385" t="s">
        <v>1098</v>
      </c>
      <c r="H44" s="385"/>
      <c r="I44" s="385"/>
      <c r="J44" s="385"/>
      <c r="K44" s="237"/>
    </row>
    <row r="45" spans="2:11" customFormat="1" ht="15" customHeight="1" x14ac:dyDescent="0.2">
      <c r="B45" s="239"/>
      <c r="C45" s="241"/>
      <c r="D45" s="240"/>
      <c r="E45" s="242" t="s">
        <v>123</v>
      </c>
      <c r="F45" s="240"/>
      <c r="G45" s="385" t="s">
        <v>1099</v>
      </c>
      <c r="H45" s="385"/>
      <c r="I45" s="385"/>
      <c r="J45" s="385"/>
      <c r="K45" s="237"/>
    </row>
    <row r="46" spans="2:11" customFormat="1" ht="12.75" customHeight="1" x14ac:dyDescent="0.2">
      <c r="B46" s="239"/>
      <c r="C46" s="241"/>
      <c r="D46" s="240"/>
      <c r="E46" s="240"/>
      <c r="F46" s="240"/>
      <c r="G46" s="240"/>
      <c r="H46" s="240"/>
      <c r="I46" s="240"/>
      <c r="J46" s="240"/>
      <c r="K46" s="237"/>
    </row>
    <row r="47" spans="2:11" customFormat="1" ht="15" customHeight="1" x14ac:dyDescent="0.2">
      <c r="B47" s="239"/>
      <c r="C47" s="241"/>
      <c r="D47" s="385" t="s">
        <v>1100</v>
      </c>
      <c r="E47" s="385"/>
      <c r="F47" s="385"/>
      <c r="G47" s="385"/>
      <c r="H47" s="385"/>
      <c r="I47" s="385"/>
      <c r="J47" s="385"/>
      <c r="K47" s="237"/>
    </row>
    <row r="48" spans="2:11" customFormat="1" ht="15" customHeight="1" x14ac:dyDescent="0.2">
      <c r="B48" s="239"/>
      <c r="C48" s="241"/>
      <c r="D48" s="241"/>
      <c r="E48" s="385" t="s">
        <v>1101</v>
      </c>
      <c r="F48" s="385"/>
      <c r="G48" s="385"/>
      <c r="H48" s="385"/>
      <c r="I48" s="385"/>
      <c r="J48" s="385"/>
      <c r="K48" s="237"/>
    </row>
    <row r="49" spans="2:11" customFormat="1" ht="15" customHeight="1" x14ac:dyDescent="0.2">
      <c r="B49" s="239"/>
      <c r="C49" s="241"/>
      <c r="D49" s="241"/>
      <c r="E49" s="385" t="s">
        <v>1102</v>
      </c>
      <c r="F49" s="385"/>
      <c r="G49" s="385"/>
      <c r="H49" s="385"/>
      <c r="I49" s="385"/>
      <c r="J49" s="385"/>
      <c r="K49" s="237"/>
    </row>
    <row r="50" spans="2:11" customFormat="1" ht="15" customHeight="1" x14ac:dyDescent="0.2">
      <c r="B50" s="239"/>
      <c r="C50" s="241"/>
      <c r="D50" s="241"/>
      <c r="E50" s="385" t="s">
        <v>1103</v>
      </c>
      <c r="F50" s="385"/>
      <c r="G50" s="385"/>
      <c r="H50" s="385"/>
      <c r="I50" s="385"/>
      <c r="J50" s="385"/>
      <c r="K50" s="237"/>
    </row>
    <row r="51" spans="2:11" customFormat="1" ht="15" customHeight="1" x14ac:dyDescent="0.2">
      <c r="B51" s="239"/>
      <c r="C51" s="241"/>
      <c r="D51" s="385" t="s">
        <v>1104</v>
      </c>
      <c r="E51" s="385"/>
      <c r="F51" s="385"/>
      <c r="G51" s="385"/>
      <c r="H51" s="385"/>
      <c r="I51" s="385"/>
      <c r="J51" s="385"/>
      <c r="K51" s="237"/>
    </row>
    <row r="52" spans="2:11" customFormat="1" ht="25.5" customHeight="1" x14ac:dyDescent="0.3">
      <c r="B52" s="236"/>
      <c r="C52" s="386" t="s">
        <v>1105</v>
      </c>
      <c r="D52" s="386"/>
      <c r="E52" s="386"/>
      <c r="F52" s="386"/>
      <c r="G52" s="386"/>
      <c r="H52" s="386"/>
      <c r="I52" s="386"/>
      <c r="J52" s="386"/>
      <c r="K52" s="237"/>
    </row>
    <row r="53" spans="2:11" customFormat="1" ht="5.25" customHeight="1" x14ac:dyDescent="0.2">
      <c r="B53" s="236"/>
      <c r="C53" s="238"/>
      <c r="D53" s="238"/>
      <c r="E53" s="238"/>
      <c r="F53" s="238"/>
      <c r="G53" s="238"/>
      <c r="H53" s="238"/>
      <c r="I53" s="238"/>
      <c r="J53" s="238"/>
      <c r="K53" s="237"/>
    </row>
    <row r="54" spans="2:11" customFormat="1" ht="15" customHeight="1" x14ac:dyDescent="0.2">
      <c r="B54" s="236"/>
      <c r="C54" s="385" t="s">
        <v>1106</v>
      </c>
      <c r="D54" s="385"/>
      <c r="E54" s="385"/>
      <c r="F54" s="385"/>
      <c r="G54" s="385"/>
      <c r="H54" s="385"/>
      <c r="I54" s="385"/>
      <c r="J54" s="385"/>
      <c r="K54" s="237"/>
    </row>
    <row r="55" spans="2:11" customFormat="1" ht="15" customHeight="1" x14ac:dyDescent="0.2">
      <c r="B55" s="236"/>
      <c r="C55" s="385" t="s">
        <v>1107</v>
      </c>
      <c r="D55" s="385"/>
      <c r="E55" s="385"/>
      <c r="F55" s="385"/>
      <c r="G55" s="385"/>
      <c r="H55" s="385"/>
      <c r="I55" s="385"/>
      <c r="J55" s="385"/>
      <c r="K55" s="237"/>
    </row>
    <row r="56" spans="2:11" customFormat="1" ht="12.75" customHeight="1" x14ac:dyDescent="0.2">
      <c r="B56" s="236"/>
      <c r="C56" s="240"/>
      <c r="D56" s="240"/>
      <c r="E56" s="240"/>
      <c r="F56" s="240"/>
      <c r="G56" s="240"/>
      <c r="H56" s="240"/>
      <c r="I56" s="240"/>
      <c r="J56" s="240"/>
      <c r="K56" s="237"/>
    </row>
    <row r="57" spans="2:11" customFormat="1" ht="15" customHeight="1" x14ac:dyDescent="0.2">
      <c r="B57" s="236"/>
      <c r="C57" s="385" t="s">
        <v>1108</v>
      </c>
      <c r="D57" s="385"/>
      <c r="E57" s="385"/>
      <c r="F57" s="385"/>
      <c r="G57" s="385"/>
      <c r="H57" s="385"/>
      <c r="I57" s="385"/>
      <c r="J57" s="385"/>
      <c r="K57" s="237"/>
    </row>
    <row r="58" spans="2:11" customFormat="1" ht="15" customHeight="1" x14ac:dyDescent="0.2">
      <c r="B58" s="236"/>
      <c r="C58" s="241"/>
      <c r="D58" s="385" t="s">
        <v>1109</v>
      </c>
      <c r="E58" s="385"/>
      <c r="F58" s="385"/>
      <c r="G58" s="385"/>
      <c r="H58" s="385"/>
      <c r="I58" s="385"/>
      <c r="J58" s="385"/>
      <c r="K58" s="237"/>
    </row>
    <row r="59" spans="2:11" customFormat="1" ht="15" customHeight="1" x14ac:dyDescent="0.2">
      <c r="B59" s="236"/>
      <c r="C59" s="241"/>
      <c r="D59" s="385" t="s">
        <v>1110</v>
      </c>
      <c r="E59" s="385"/>
      <c r="F59" s="385"/>
      <c r="G59" s="385"/>
      <c r="H59" s="385"/>
      <c r="I59" s="385"/>
      <c r="J59" s="385"/>
      <c r="K59" s="237"/>
    </row>
    <row r="60" spans="2:11" customFormat="1" ht="15" customHeight="1" x14ac:dyDescent="0.2">
      <c r="B60" s="236"/>
      <c r="C60" s="241"/>
      <c r="D60" s="385" t="s">
        <v>1111</v>
      </c>
      <c r="E60" s="385"/>
      <c r="F60" s="385"/>
      <c r="G60" s="385"/>
      <c r="H60" s="385"/>
      <c r="I60" s="385"/>
      <c r="J60" s="385"/>
      <c r="K60" s="237"/>
    </row>
    <row r="61" spans="2:11" customFormat="1" ht="15" customHeight="1" x14ac:dyDescent="0.2">
      <c r="B61" s="236"/>
      <c r="C61" s="241"/>
      <c r="D61" s="385" t="s">
        <v>1112</v>
      </c>
      <c r="E61" s="385"/>
      <c r="F61" s="385"/>
      <c r="G61" s="385"/>
      <c r="H61" s="385"/>
      <c r="I61" s="385"/>
      <c r="J61" s="385"/>
      <c r="K61" s="237"/>
    </row>
    <row r="62" spans="2:11" customFormat="1" ht="15" customHeight="1" x14ac:dyDescent="0.2">
      <c r="B62" s="236"/>
      <c r="C62" s="241"/>
      <c r="D62" s="384" t="s">
        <v>1113</v>
      </c>
      <c r="E62" s="384"/>
      <c r="F62" s="384"/>
      <c r="G62" s="384"/>
      <c r="H62" s="384"/>
      <c r="I62" s="384"/>
      <c r="J62" s="384"/>
      <c r="K62" s="237"/>
    </row>
    <row r="63" spans="2:11" customFormat="1" ht="15" customHeight="1" x14ac:dyDescent="0.2">
      <c r="B63" s="236"/>
      <c r="C63" s="241"/>
      <c r="D63" s="385" t="s">
        <v>1114</v>
      </c>
      <c r="E63" s="385"/>
      <c r="F63" s="385"/>
      <c r="G63" s="385"/>
      <c r="H63" s="385"/>
      <c r="I63" s="385"/>
      <c r="J63" s="385"/>
      <c r="K63" s="237"/>
    </row>
    <row r="64" spans="2:11" customFormat="1" ht="12.75" customHeight="1" x14ac:dyDescent="0.2">
      <c r="B64" s="236"/>
      <c r="C64" s="241"/>
      <c r="D64" s="241"/>
      <c r="E64" s="244"/>
      <c r="F64" s="241"/>
      <c r="G64" s="241"/>
      <c r="H64" s="241"/>
      <c r="I64" s="241"/>
      <c r="J64" s="241"/>
      <c r="K64" s="237"/>
    </row>
    <row r="65" spans="2:11" customFormat="1" ht="15" customHeight="1" x14ac:dyDescent="0.2">
      <c r="B65" s="236"/>
      <c r="C65" s="241"/>
      <c r="D65" s="385" t="s">
        <v>1115</v>
      </c>
      <c r="E65" s="385"/>
      <c r="F65" s="385"/>
      <c r="G65" s="385"/>
      <c r="H65" s="385"/>
      <c r="I65" s="385"/>
      <c r="J65" s="385"/>
      <c r="K65" s="237"/>
    </row>
    <row r="66" spans="2:11" customFormat="1" ht="15" customHeight="1" x14ac:dyDescent="0.2">
      <c r="B66" s="236"/>
      <c r="C66" s="241"/>
      <c r="D66" s="384" t="s">
        <v>1116</v>
      </c>
      <c r="E66" s="384"/>
      <c r="F66" s="384"/>
      <c r="G66" s="384"/>
      <c r="H66" s="384"/>
      <c r="I66" s="384"/>
      <c r="J66" s="384"/>
      <c r="K66" s="237"/>
    </row>
    <row r="67" spans="2:11" customFormat="1" ht="15" customHeight="1" x14ac:dyDescent="0.2">
      <c r="B67" s="236"/>
      <c r="C67" s="241"/>
      <c r="D67" s="385" t="s">
        <v>1117</v>
      </c>
      <c r="E67" s="385"/>
      <c r="F67" s="385"/>
      <c r="G67" s="385"/>
      <c r="H67" s="385"/>
      <c r="I67" s="385"/>
      <c r="J67" s="385"/>
      <c r="K67" s="237"/>
    </row>
    <row r="68" spans="2:11" customFormat="1" ht="15" customHeight="1" x14ac:dyDescent="0.2">
      <c r="B68" s="236"/>
      <c r="C68" s="241"/>
      <c r="D68" s="385" t="s">
        <v>1118</v>
      </c>
      <c r="E68" s="385"/>
      <c r="F68" s="385"/>
      <c r="G68" s="385"/>
      <c r="H68" s="385"/>
      <c r="I68" s="385"/>
      <c r="J68" s="385"/>
      <c r="K68" s="237"/>
    </row>
    <row r="69" spans="2:11" customFormat="1" ht="15" customHeight="1" x14ac:dyDescent="0.2">
      <c r="B69" s="236"/>
      <c r="C69" s="241"/>
      <c r="D69" s="385" t="s">
        <v>1119</v>
      </c>
      <c r="E69" s="385"/>
      <c r="F69" s="385"/>
      <c r="G69" s="385"/>
      <c r="H69" s="385"/>
      <c r="I69" s="385"/>
      <c r="J69" s="385"/>
      <c r="K69" s="237"/>
    </row>
    <row r="70" spans="2:11" customFormat="1" ht="15" customHeight="1" x14ac:dyDescent="0.2">
      <c r="B70" s="236"/>
      <c r="C70" s="241"/>
      <c r="D70" s="385" t="s">
        <v>1120</v>
      </c>
      <c r="E70" s="385"/>
      <c r="F70" s="385"/>
      <c r="G70" s="385"/>
      <c r="H70" s="385"/>
      <c r="I70" s="385"/>
      <c r="J70" s="385"/>
      <c r="K70" s="237"/>
    </row>
    <row r="71" spans="2:11" customFormat="1" ht="12.75" customHeight="1" x14ac:dyDescent="0.2">
      <c r="B71" s="245"/>
      <c r="C71" s="246"/>
      <c r="D71" s="246"/>
      <c r="E71" s="246"/>
      <c r="F71" s="246"/>
      <c r="G71" s="246"/>
      <c r="H71" s="246"/>
      <c r="I71" s="246"/>
      <c r="J71" s="246"/>
      <c r="K71" s="247"/>
    </row>
    <row r="72" spans="2:11" customFormat="1" ht="18.75" customHeight="1" x14ac:dyDescent="0.2">
      <c r="B72" s="248"/>
      <c r="C72" s="248"/>
      <c r="D72" s="248"/>
      <c r="E72" s="248"/>
      <c r="F72" s="248"/>
      <c r="G72" s="248"/>
      <c r="H72" s="248"/>
      <c r="I72" s="248"/>
      <c r="J72" s="248"/>
      <c r="K72" s="249"/>
    </row>
    <row r="73" spans="2:11" customFormat="1" ht="18.75" customHeight="1" x14ac:dyDescent="0.2">
      <c r="B73" s="249"/>
      <c r="C73" s="249"/>
      <c r="D73" s="249"/>
      <c r="E73" s="249"/>
      <c r="F73" s="249"/>
      <c r="G73" s="249"/>
      <c r="H73" s="249"/>
      <c r="I73" s="249"/>
      <c r="J73" s="249"/>
      <c r="K73" s="249"/>
    </row>
    <row r="74" spans="2:11" customFormat="1" ht="7.5" customHeight="1" x14ac:dyDescent="0.2">
      <c r="B74" s="250"/>
      <c r="C74" s="251"/>
      <c r="D74" s="251"/>
      <c r="E74" s="251"/>
      <c r="F74" s="251"/>
      <c r="G74" s="251"/>
      <c r="H74" s="251"/>
      <c r="I74" s="251"/>
      <c r="J74" s="251"/>
      <c r="K74" s="252"/>
    </row>
    <row r="75" spans="2:11" customFormat="1" ht="45" customHeight="1" x14ac:dyDescent="0.2">
      <c r="B75" s="253"/>
      <c r="C75" s="383" t="s">
        <v>1121</v>
      </c>
      <c r="D75" s="383"/>
      <c r="E75" s="383"/>
      <c r="F75" s="383"/>
      <c r="G75" s="383"/>
      <c r="H75" s="383"/>
      <c r="I75" s="383"/>
      <c r="J75" s="383"/>
      <c r="K75" s="254"/>
    </row>
    <row r="76" spans="2:11" customFormat="1" ht="17.25" customHeight="1" x14ac:dyDescent="0.2">
      <c r="B76" s="253"/>
      <c r="C76" s="255" t="s">
        <v>1122</v>
      </c>
      <c r="D76" s="255"/>
      <c r="E76" s="255"/>
      <c r="F76" s="255" t="s">
        <v>1123</v>
      </c>
      <c r="G76" s="256"/>
      <c r="H76" s="255" t="s">
        <v>53</v>
      </c>
      <c r="I76" s="255" t="s">
        <v>56</v>
      </c>
      <c r="J76" s="255" t="s">
        <v>1124</v>
      </c>
      <c r="K76" s="254"/>
    </row>
    <row r="77" spans="2:11" customFormat="1" ht="17.25" customHeight="1" x14ac:dyDescent="0.2">
      <c r="B77" s="253"/>
      <c r="C77" s="257" t="s">
        <v>1125</v>
      </c>
      <c r="D77" s="257"/>
      <c r="E77" s="257"/>
      <c r="F77" s="258" t="s">
        <v>1126</v>
      </c>
      <c r="G77" s="259"/>
      <c r="H77" s="257"/>
      <c r="I77" s="257"/>
      <c r="J77" s="257" t="s">
        <v>1127</v>
      </c>
      <c r="K77" s="254"/>
    </row>
    <row r="78" spans="2:11" customFormat="1" ht="5.25" customHeight="1" x14ac:dyDescent="0.2">
      <c r="B78" s="253"/>
      <c r="C78" s="260"/>
      <c r="D78" s="260"/>
      <c r="E78" s="260"/>
      <c r="F78" s="260"/>
      <c r="G78" s="261"/>
      <c r="H78" s="260"/>
      <c r="I78" s="260"/>
      <c r="J78" s="260"/>
      <c r="K78" s="254"/>
    </row>
    <row r="79" spans="2:11" customFormat="1" ht="15" customHeight="1" x14ac:dyDescent="0.2">
      <c r="B79" s="253"/>
      <c r="C79" s="242" t="s">
        <v>52</v>
      </c>
      <c r="D79" s="260"/>
      <c r="E79" s="260"/>
      <c r="F79" s="262" t="s">
        <v>1128</v>
      </c>
      <c r="G79" s="261"/>
      <c r="H79" s="242" t="s">
        <v>1129</v>
      </c>
      <c r="I79" s="242" t="s">
        <v>1130</v>
      </c>
      <c r="J79" s="242">
        <v>20</v>
      </c>
      <c r="K79" s="254"/>
    </row>
    <row r="80" spans="2:11" customFormat="1" ht="15" customHeight="1" x14ac:dyDescent="0.2">
      <c r="B80" s="253"/>
      <c r="C80" s="242" t="s">
        <v>1131</v>
      </c>
      <c r="D80" s="242"/>
      <c r="E80" s="242"/>
      <c r="F80" s="262" t="s">
        <v>1128</v>
      </c>
      <c r="G80" s="261"/>
      <c r="H80" s="242" t="s">
        <v>1132</v>
      </c>
      <c r="I80" s="242" t="s">
        <v>1130</v>
      </c>
      <c r="J80" s="242">
        <v>120</v>
      </c>
      <c r="K80" s="254"/>
    </row>
    <row r="81" spans="2:11" customFormat="1" ht="15" customHeight="1" x14ac:dyDescent="0.2">
      <c r="B81" s="263"/>
      <c r="C81" s="242" t="s">
        <v>1133</v>
      </c>
      <c r="D81" s="242"/>
      <c r="E81" s="242"/>
      <c r="F81" s="262" t="s">
        <v>1134</v>
      </c>
      <c r="G81" s="261"/>
      <c r="H81" s="242" t="s">
        <v>1135</v>
      </c>
      <c r="I81" s="242" t="s">
        <v>1130</v>
      </c>
      <c r="J81" s="242">
        <v>50</v>
      </c>
      <c r="K81" s="254"/>
    </row>
    <row r="82" spans="2:11" customFormat="1" ht="15" customHeight="1" x14ac:dyDescent="0.2">
      <c r="B82" s="263"/>
      <c r="C82" s="242" t="s">
        <v>1136</v>
      </c>
      <c r="D82" s="242"/>
      <c r="E82" s="242"/>
      <c r="F82" s="262" t="s">
        <v>1128</v>
      </c>
      <c r="G82" s="261"/>
      <c r="H82" s="242" t="s">
        <v>1137</v>
      </c>
      <c r="I82" s="242" t="s">
        <v>1138</v>
      </c>
      <c r="J82" s="242"/>
      <c r="K82" s="254"/>
    </row>
    <row r="83" spans="2:11" customFormat="1" ht="15" customHeight="1" x14ac:dyDescent="0.2">
      <c r="B83" s="263"/>
      <c r="C83" s="264" t="s">
        <v>1139</v>
      </c>
      <c r="D83" s="264"/>
      <c r="E83" s="264"/>
      <c r="F83" s="265" t="s">
        <v>1134</v>
      </c>
      <c r="G83" s="264"/>
      <c r="H83" s="264" t="s">
        <v>1140</v>
      </c>
      <c r="I83" s="264" t="s">
        <v>1130</v>
      </c>
      <c r="J83" s="264">
        <v>15</v>
      </c>
      <c r="K83" s="254"/>
    </row>
    <row r="84" spans="2:11" customFormat="1" ht="15" customHeight="1" x14ac:dyDescent="0.2">
      <c r="B84" s="263"/>
      <c r="C84" s="264" t="s">
        <v>1141</v>
      </c>
      <c r="D84" s="264"/>
      <c r="E84" s="264"/>
      <c r="F84" s="265" t="s">
        <v>1134</v>
      </c>
      <c r="G84" s="264"/>
      <c r="H84" s="264" t="s">
        <v>1142</v>
      </c>
      <c r="I84" s="264" t="s">
        <v>1130</v>
      </c>
      <c r="J84" s="264">
        <v>15</v>
      </c>
      <c r="K84" s="254"/>
    </row>
    <row r="85" spans="2:11" customFormat="1" ht="15" customHeight="1" x14ac:dyDescent="0.2">
      <c r="B85" s="263"/>
      <c r="C85" s="264" t="s">
        <v>1143</v>
      </c>
      <c r="D85" s="264"/>
      <c r="E85" s="264"/>
      <c r="F85" s="265" t="s">
        <v>1134</v>
      </c>
      <c r="G85" s="264"/>
      <c r="H85" s="264" t="s">
        <v>1144</v>
      </c>
      <c r="I85" s="264" t="s">
        <v>1130</v>
      </c>
      <c r="J85" s="264">
        <v>20</v>
      </c>
      <c r="K85" s="254"/>
    </row>
    <row r="86" spans="2:11" customFormat="1" ht="15" customHeight="1" x14ac:dyDescent="0.2">
      <c r="B86" s="263"/>
      <c r="C86" s="264" t="s">
        <v>1145</v>
      </c>
      <c r="D86" s="264"/>
      <c r="E86" s="264"/>
      <c r="F86" s="265" t="s">
        <v>1134</v>
      </c>
      <c r="G86" s="264"/>
      <c r="H86" s="264" t="s">
        <v>1146</v>
      </c>
      <c r="I86" s="264" t="s">
        <v>1130</v>
      </c>
      <c r="J86" s="264">
        <v>20</v>
      </c>
      <c r="K86" s="254"/>
    </row>
    <row r="87" spans="2:11" customFormat="1" ht="15" customHeight="1" x14ac:dyDescent="0.2">
      <c r="B87" s="263"/>
      <c r="C87" s="242" t="s">
        <v>1147</v>
      </c>
      <c r="D87" s="242"/>
      <c r="E87" s="242"/>
      <c r="F87" s="262" t="s">
        <v>1134</v>
      </c>
      <c r="G87" s="261"/>
      <c r="H87" s="242" t="s">
        <v>1148</v>
      </c>
      <c r="I87" s="242" t="s">
        <v>1130</v>
      </c>
      <c r="J87" s="242">
        <v>50</v>
      </c>
      <c r="K87" s="254"/>
    </row>
    <row r="88" spans="2:11" customFormat="1" ht="15" customHeight="1" x14ac:dyDescent="0.2">
      <c r="B88" s="263"/>
      <c r="C88" s="242" t="s">
        <v>1149</v>
      </c>
      <c r="D88" s="242"/>
      <c r="E88" s="242"/>
      <c r="F88" s="262" t="s">
        <v>1134</v>
      </c>
      <c r="G88" s="261"/>
      <c r="H88" s="242" t="s">
        <v>1150</v>
      </c>
      <c r="I88" s="242" t="s">
        <v>1130</v>
      </c>
      <c r="J88" s="242">
        <v>20</v>
      </c>
      <c r="K88" s="254"/>
    </row>
    <row r="89" spans="2:11" customFormat="1" ht="15" customHeight="1" x14ac:dyDescent="0.2">
      <c r="B89" s="263"/>
      <c r="C89" s="242" t="s">
        <v>1151</v>
      </c>
      <c r="D89" s="242"/>
      <c r="E89" s="242"/>
      <c r="F89" s="262" t="s">
        <v>1134</v>
      </c>
      <c r="G89" s="261"/>
      <c r="H89" s="242" t="s">
        <v>1152</v>
      </c>
      <c r="I89" s="242" t="s">
        <v>1130</v>
      </c>
      <c r="J89" s="242">
        <v>20</v>
      </c>
      <c r="K89" s="254"/>
    </row>
    <row r="90" spans="2:11" customFormat="1" ht="15" customHeight="1" x14ac:dyDescent="0.2">
      <c r="B90" s="263"/>
      <c r="C90" s="242" t="s">
        <v>1153</v>
      </c>
      <c r="D90" s="242"/>
      <c r="E90" s="242"/>
      <c r="F90" s="262" t="s">
        <v>1134</v>
      </c>
      <c r="G90" s="261"/>
      <c r="H90" s="242" t="s">
        <v>1154</v>
      </c>
      <c r="I90" s="242" t="s">
        <v>1130</v>
      </c>
      <c r="J90" s="242">
        <v>50</v>
      </c>
      <c r="K90" s="254"/>
    </row>
    <row r="91" spans="2:11" customFormat="1" ht="15" customHeight="1" x14ac:dyDescent="0.2">
      <c r="B91" s="263"/>
      <c r="C91" s="242" t="s">
        <v>1155</v>
      </c>
      <c r="D91" s="242"/>
      <c r="E91" s="242"/>
      <c r="F91" s="262" t="s">
        <v>1134</v>
      </c>
      <c r="G91" s="261"/>
      <c r="H91" s="242" t="s">
        <v>1155</v>
      </c>
      <c r="I91" s="242" t="s">
        <v>1130</v>
      </c>
      <c r="J91" s="242">
        <v>50</v>
      </c>
      <c r="K91" s="254"/>
    </row>
    <row r="92" spans="2:11" customFormat="1" ht="15" customHeight="1" x14ac:dyDescent="0.2">
      <c r="B92" s="263"/>
      <c r="C92" s="242" t="s">
        <v>1156</v>
      </c>
      <c r="D92" s="242"/>
      <c r="E92" s="242"/>
      <c r="F92" s="262" t="s">
        <v>1134</v>
      </c>
      <c r="G92" s="261"/>
      <c r="H92" s="242" t="s">
        <v>1157</v>
      </c>
      <c r="I92" s="242" t="s">
        <v>1130</v>
      </c>
      <c r="J92" s="242">
        <v>255</v>
      </c>
      <c r="K92" s="254"/>
    </row>
    <row r="93" spans="2:11" customFormat="1" ht="15" customHeight="1" x14ac:dyDescent="0.2">
      <c r="B93" s="263"/>
      <c r="C93" s="242" t="s">
        <v>1158</v>
      </c>
      <c r="D93" s="242"/>
      <c r="E93" s="242"/>
      <c r="F93" s="262" t="s">
        <v>1128</v>
      </c>
      <c r="G93" s="261"/>
      <c r="H93" s="242" t="s">
        <v>1159</v>
      </c>
      <c r="I93" s="242" t="s">
        <v>1160</v>
      </c>
      <c r="J93" s="242"/>
      <c r="K93" s="254"/>
    </row>
    <row r="94" spans="2:11" customFormat="1" ht="15" customHeight="1" x14ac:dyDescent="0.2">
      <c r="B94" s="263"/>
      <c r="C94" s="242" t="s">
        <v>1161</v>
      </c>
      <c r="D94" s="242"/>
      <c r="E94" s="242"/>
      <c r="F94" s="262" t="s">
        <v>1128</v>
      </c>
      <c r="G94" s="261"/>
      <c r="H94" s="242" t="s">
        <v>1162</v>
      </c>
      <c r="I94" s="242" t="s">
        <v>1163</v>
      </c>
      <c r="J94" s="242"/>
      <c r="K94" s="254"/>
    </row>
    <row r="95" spans="2:11" customFormat="1" ht="15" customHeight="1" x14ac:dyDescent="0.2">
      <c r="B95" s="263"/>
      <c r="C95" s="242" t="s">
        <v>1164</v>
      </c>
      <c r="D95" s="242"/>
      <c r="E95" s="242"/>
      <c r="F95" s="262" t="s">
        <v>1128</v>
      </c>
      <c r="G95" s="261"/>
      <c r="H95" s="242" t="s">
        <v>1164</v>
      </c>
      <c r="I95" s="242" t="s">
        <v>1163</v>
      </c>
      <c r="J95" s="242"/>
      <c r="K95" s="254"/>
    </row>
    <row r="96" spans="2:11" customFormat="1" ht="15" customHeight="1" x14ac:dyDescent="0.2">
      <c r="B96" s="263"/>
      <c r="C96" s="242" t="s">
        <v>37</v>
      </c>
      <c r="D96" s="242"/>
      <c r="E96" s="242"/>
      <c r="F96" s="262" t="s">
        <v>1128</v>
      </c>
      <c r="G96" s="261"/>
      <c r="H96" s="242" t="s">
        <v>1165</v>
      </c>
      <c r="I96" s="242" t="s">
        <v>1163</v>
      </c>
      <c r="J96" s="242"/>
      <c r="K96" s="254"/>
    </row>
    <row r="97" spans="2:11" customFormat="1" ht="15" customHeight="1" x14ac:dyDescent="0.2">
      <c r="B97" s="263"/>
      <c r="C97" s="242" t="s">
        <v>47</v>
      </c>
      <c r="D97" s="242"/>
      <c r="E97" s="242"/>
      <c r="F97" s="262" t="s">
        <v>1128</v>
      </c>
      <c r="G97" s="261"/>
      <c r="H97" s="242" t="s">
        <v>1166</v>
      </c>
      <c r="I97" s="242" t="s">
        <v>1163</v>
      </c>
      <c r="J97" s="242"/>
      <c r="K97" s="254"/>
    </row>
    <row r="98" spans="2:11" customFormat="1" ht="15" customHeight="1" x14ac:dyDescent="0.2">
      <c r="B98" s="266"/>
      <c r="C98" s="267"/>
      <c r="D98" s="267"/>
      <c r="E98" s="267"/>
      <c r="F98" s="267"/>
      <c r="G98" s="267"/>
      <c r="H98" s="267"/>
      <c r="I98" s="267"/>
      <c r="J98" s="267"/>
      <c r="K98" s="268"/>
    </row>
    <row r="99" spans="2:11" customFormat="1" ht="18.75" customHeight="1" x14ac:dyDescent="0.2">
      <c r="B99" s="269"/>
      <c r="C99" s="270"/>
      <c r="D99" s="270"/>
      <c r="E99" s="270"/>
      <c r="F99" s="270"/>
      <c r="G99" s="270"/>
      <c r="H99" s="270"/>
      <c r="I99" s="270"/>
      <c r="J99" s="270"/>
      <c r="K99" s="269"/>
    </row>
    <row r="100" spans="2:11" customFormat="1" ht="18.75" customHeight="1" x14ac:dyDescent="0.2">
      <c r="B100" s="249"/>
      <c r="C100" s="249"/>
      <c r="D100" s="249"/>
      <c r="E100" s="249"/>
      <c r="F100" s="249"/>
      <c r="G100" s="249"/>
      <c r="H100" s="249"/>
      <c r="I100" s="249"/>
      <c r="J100" s="249"/>
      <c r="K100" s="249"/>
    </row>
    <row r="101" spans="2:11" customFormat="1" ht="7.5" customHeight="1" x14ac:dyDescent="0.2">
      <c r="B101" s="250"/>
      <c r="C101" s="251"/>
      <c r="D101" s="251"/>
      <c r="E101" s="251"/>
      <c r="F101" s="251"/>
      <c r="G101" s="251"/>
      <c r="H101" s="251"/>
      <c r="I101" s="251"/>
      <c r="J101" s="251"/>
      <c r="K101" s="252"/>
    </row>
    <row r="102" spans="2:11" customFormat="1" ht="45" customHeight="1" x14ac:dyDescent="0.2">
      <c r="B102" s="253"/>
      <c r="C102" s="383" t="s">
        <v>1167</v>
      </c>
      <c r="D102" s="383"/>
      <c r="E102" s="383"/>
      <c r="F102" s="383"/>
      <c r="G102" s="383"/>
      <c r="H102" s="383"/>
      <c r="I102" s="383"/>
      <c r="J102" s="383"/>
      <c r="K102" s="254"/>
    </row>
    <row r="103" spans="2:11" customFormat="1" ht="17.25" customHeight="1" x14ac:dyDescent="0.2">
      <c r="B103" s="253"/>
      <c r="C103" s="255" t="s">
        <v>1122</v>
      </c>
      <c r="D103" s="255"/>
      <c r="E103" s="255"/>
      <c r="F103" s="255" t="s">
        <v>1123</v>
      </c>
      <c r="G103" s="256"/>
      <c r="H103" s="255" t="s">
        <v>53</v>
      </c>
      <c r="I103" s="255" t="s">
        <v>56</v>
      </c>
      <c r="J103" s="255" t="s">
        <v>1124</v>
      </c>
      <c r="K103" s="254"/>
    </row>
    <row r="104" spans="2:11" customFormat="1" ht="17.25" customHeight="1" x14ac:dyDescent="0.2">
      <c r="B104" s="253"/>
      <c r="C104" s="257" t="s">
        <v>1125</v>
      </c>
      <c r="D104" s="257"/>
      <c r="E104" s="257"/>
      <c r="F104" s="258" t="s">
        <v>1126</v>
      </c>
      <c r="G104" s="259"/>
      <c r="H104" s="257"/>
      <c r="I104" s="257"/>
      <c r="J104" s="257" t="s">
        <v>1127</v>
      </c>
      <c r="K104" s="254"/>
    </row>
    <row r="105" spans="2:11" customFormat="1" ht="5.25" customHeight="1" x14ac:dyDescent="0.2">
      <c r="B105" s="253"/>
      <c r="C105" s="255"/>
      <c r="D105" s="255"/>
      <c r="E105" s="255"/>
      <c r="F105" s="255"/>
      <c r="G105" s="271"/>
      <c r="H105" s="255"/>
      <c r="I105" s="255"/>
      <c r="J105" s="255"/>
      <c r="K105" s="254"/>
    </row>
    <row r="106" spans="2:11" customFormat="1" ht="15" customHeight="1" x14ac:dyDescent="0.2">
      <c r="B106" s="253"/>
      <c r="C106" s="242" t="s">
        <v>52</v>
      </c>
      <c r="D106" s="260"/>
      <c r="E106" s="260"/>
      <c r="F106" s="262" t="s">
        <v>1128</v>
      </c>
      <c r="G106" s="271"/>
      <c r="H106" s="242" t="s">
        <v>1168</v>
      </c>
      <c r="I106" s="242" t="s">
        <v>1130</v>
      </c>
      <c r="J106" s="242">
        <v>20</v>
      </c>
      <c r="K106" s="254"/>
    </row>
    <row r="107" spans="2:11" customFormat="1" ht="15" customHeight="1" x14ac:dyDescent="0.2">
      <c r="B107" s="253"/>
      <c r="C107" s="242" t="s">
        <v>1131</v>
      </c>
      <c r="D107" s="242"/>
      <c r="E107" s="242"/>
      <c r="F107" s="262" t="s">
        <v>1128</v>
      </c>
      <c r="G107" s="242"/>
      <c r="H107" s="242" t="s">
        <v>1168</v>
      </c>
      <c r="I107" s="242" t="s">
        <v>1130</v>
      </c>
      <c r="J107" s="242">
        <v>120</v>
      </c>
      <c r="K107" s="254"/>
    </row>
    <row r="108" spans="2:11" customFormat="1" ht="15" customHeight="1" x14ac:dyDescent="0.2">
      <c r="B108" s="263"/>
      <c r="C108" s="242" t="s">
        <v>1133</v>
      </c>
      <c r="D108" s="242"/>
      <c r="E108" s="242"/>
      <c r="F108" s="262" t="s">
        <v>1134</v>
      </c>
      <c r="G108" s="242"/>
      <c r="H108" s="242" t="s">
        <v>1168</v>
      </c>
      <c r="I108" s="242" t="s">
        <v>1130</v>
      </c>
      <c r="J108" s="242">
        <v>50</v>
      </c>
      <c r="K108" s="254"/>
    </row>
    <row r="109" spans="2:11" customFormat="1" ht="15" customHeight="1" x14ac:dyDescent="0.2">
      <c r="B109" s="263"/>
      <c r="C109" s="242" t="s">
        <v>1136</v>
      </c>
      <c r="D109" s="242"/>
      <c r="E109" s="242"/>
      <c r="F109" s="262" t="s">
        <v>1128</v>
      </c>
      <c r="G109" s="242"/>
      <c r="H109" s="242" t="s">
        <v>1168</v>
      </c>
      <c r="I109" s="242" t="s">
        <v>1138</v>
      </c>
      <c r="J109" s="242"/>
      <c r="K109" s="254"/>
    </row>
    <row r="110" spans="2:11" customFormat="1" ht="15" customHeight="1" x14ac:dyDescent="0.2">
      <c r="B110" s="263"/>
      <c r="C110" s="242" t="s">
        <v>1147</v>
      </c>
      <c r="D110" s="242"/>
      <c r="E110" s="242"/>
      <c r="F110" s="262" t="s">
        <v>1134</v>
      </c>
      <c r="G110" s="242"/>
      <c r="H110" s="242" t="s">
        <v>1168</v>
      </c>
      <c r="I110" s="242" t="s">
        <v>1130</v>
      </c>
      <c r="J110" s="242">
        <v>50</v>
      </c>
      <c r="K110" s="254"/>
    </row>
    <row r="111" spans="2:11" customFormat="1" ht="15" customHeight="1" x14ac:dyDescent="0.2">
      <c r="B111" s="263"/>
      <c r="C111" s="242" t="s">
        <v>1155</v>
      </c>
      <c r="D111" s="242"/>
      <c r="E111" s="242"/>
      <c r="F111" s="262" t="s">
        <v>1134</v>
      </c>
      <c r="G111" s="242"/>
      <c r="H111" s="242" t="s">
        <v>1168</v>
      </c>
      <c r="I111" s="242" t="s">
        <v>1130</v>
      </c>
      <c r="J111" s="242">
        <v>50</v>
      </c>
      <c r="K111" s="254"/>
    </row>
    <row r="112" spans="2:11" customFormat="1" ht="15" customHeight="1" x14ac:dyDescent="0.2">
      <c r="B112" s="263"/>
      <c r="C112" s="242" t="s">
        <v>1153</v>
      </c>
      <c r="D112" s="242"/>
      <c r="E112" s="242"/>
      <c r="F112" s="262" t="s">
        <v>1134</v>
      </c>
      <c r="G112" s="242"/>
      <c r="H112" s="242" t="s">
        <v>1168</v>
      </c>
      <c r="I112" s="242" t="s">
        <v>1130</v>
      </c>
      <c r="J112" s="242">
        <v>50</v>
      </c>
      <c r="K112" s="254"/>
    </row>
    <row r="113" spans="2:11" customFormat="1" ht="15" customHeight="1" x14ac:dyDescent="0.2">
      <c r="B113" s="263"/>
      <c r="C113" s="242" t="s">
        <v>52</v>
      </c>
      <c r="D113" s="242"/>
      <c r="E113" s="242"/>
      <c r="F113" s="262" t="s">
        <v>1128</v>
      </c>
      <c r="G113" s="242"/>
      <c r="H113" s="242" t="s">
        <v>1169</v>
      </c>
      <c r="I113" s="242" t="s">
        <v>1130</v>
      </c>
      <c r="J113" s="242">
        <v>20</v>
      </c>
      <c r="K113" s="254"/>
    </row>
    <row r="114" spans="2:11" customFormat="1" ht="15" customHeight="1" x14ac:dyDescent="0.2">
      <c r="B114" s="263"/>
      <c r="C114" s="242" t="s">
        <v>1170</v>
      </c>
      <c r="D114" s="242"/>
      <c r="E114" s="242"/>
      <c r="F114" s="262" t="s">
        <v>1128</v>
      </c>
      <c r="G114" s="242"/>
      <c r="H114" s="242" t="s">
        <v>1171</v>
      </c>
      <c r="I114" s="242" t="s">
        <v>1130</v>
      </c>
      <c r="J114" s="242">
        <v>120</v>
      </c>
      <c r="K114" s="254"/>
    </row>
    <row r="115" spans="2:11" customFormat="1" ht="15" customHeight="1" x14ac:dyDescent="0.2">
      <c r="B115" s="263"/>
      <c r="C115" s="242" t="s">
        <v>37</v>
      </c>
      <c r="D115" s="242"/>
      <c r="E115" s="242"/>
      <c r="F115" s="262" t="s">
        <v>1128</v>
      </c>
      <c r="G115" s="242"/>
      <c r="H115" s="242" t="s">
        <v>1172</v>
      </c>
      <c r="I115" s="242" t="s">
        <v>1163</v>
      </c>
      <c r="J115" s="242"/>
      <c r="K115" s="254"/>
    </row>
    <row r="116" spans="2:11" customFormat="1" ht="15" customHeight="1" x14ac:dyDescent="0.2">
      <c r="B116" s="263"/>
      <c r="C116" s="242" t="s">
        <v>47</v>
      </c>
      <c r="D116" s="242"/>
      <c r="E116" s="242"/>
      <c r="F116" s="262" t="s">
        <v>1128</v>
      </c>
      <c r="G116" s="242"/>
      <c r="H116" s="242" t="s">
        <v>1173</v>
      </c>
      <c r="I116" s="242" t="s">
        <v>1163</v>
      </c>
      <c r="J116" s="242"/>
      <c r="K116" s="254"/>
    </row>
    <row r="117" spans="2:11" customFormat="1" ht="15" customHeight="1" x14ac:dyDescent="0.2">
      <c r="B117" s="263"/>
      <c r="C117" s="242" t="s">
        <v>56</v>
      </c>
      <c r="D117" s="242"/>
      <c r="E117" s="242"/>
      <c r="F117" s="262" t="s">
        <v>1128</v>
      </c>
      <c r="G117" s="242"/>
      <c r="H117" s="242" t="s">
        <v>1174</v>
      </c>
      <c r="I117" s="242" t="s">
        <v>1175</v>
      </c>
      <c r="J117" s="242"/>
      <c r="K117" s="254"/>
    </row>
    <row r="118" spans="2:11" customFormat="1" ht="15" customHeight="1" x14ac:dyDescent="0.2">
      <c r="B118" s="266"/>
      <c r="C118" s="272"/>
      <c r="D118" s="272"/>
      <c r="E118" s="272"/>
      <c r="F118" s="272"/>
      <c r="G118" s="272"/>
      <c r="H118" s="272"/>
      <c r="I118" s="272"/>
      <c r="J118" s="272"/>
      <c r="K118" s="268"/>
    </row>
    <row r="119" spans="2:11" customFormat="1" ht="18.75" customHeight="1" x14ac:dyDescent="0.2">
      <c r="B119" s="273"/>
      <c r="C119" s="240"/>
      <c r="D119" s="240"/>
      <c r="E119" s="240"/>
      <c r="F119" s="274"/>
      <c r="G119" s="240"/>
      <c r="H119" s="240"/>
      <c r="I119" s="240"/>
      <c r="J119" s="240"/>
      <c r="K119" s="273"/>
    </row>
    <row r="120" spans="2:11" customFormat="1" ht="18.75" customHeight="1" x14ac:dyDescent="0.2">
      <c r="B120" s="249"/>
      <c r="C120" s="249"/>
      <c r="D120" s="249"/>
      <c r="E120" s="249"/>
      <c r="F120" s="249"/>
      <c r="G120" s="249"/>
      <c r="H120" s="249"/>
      <c r="I120" s="249"/>
      <c r="J120" s="249"/>
      <c r="K120" s="249"/>
    </row>
    <row r="121" spans="2:11" customFormat="1" ht="7.5" customHeight="1" x14ac:dyDescent="0.2">
      <c r="B121" s="275"/>
      <c r="C121" s="276"/>
      <c r="D121" s="276"/>
      <c r="E121" s="276"/>
      <c r="F121" s="276"/>
      <c r="G121" s="276"/>
      <c r="H121" s="276"/>
      <c r="I121" s="276"/>
      <c r="J121" s="276"/>
      <c r="K121" s="277"/>
    </row>
    <row r="122" spans="2:11" customFormat="1" ht="45" customHeight="1" x14ac:dyDescent="0.2">
      <c r="B122" s="278"/>
      <c r="C122" s="380" t="s">
        <v>1176</v>
      </c>
      <c r="D122" s="380"/>
      <c r="E122" s="380"/>
      <c r="F122" s="380"/>
      <c r="G122" s="380"/>
      <c r="H122" s="380"/>
      <c r="I122" s="380"/>
      <c r="J122" s="380"/>
      <c r="K122" s="279"/>
    </row>
    <row r="123" spans="2:11" customFormat="1" ht="17.25" customHeight="1" x14ac:dyDescent="0.2">
      <c r="B123" s="280"/>
      <c r="C123" s="255" t="s">
        <v>1122</v>
      </c>
      <c r="D123" s="255"/>
      <c r="E123" s="255"/>
      <c r="F123" s="255" t="s">
        <v>1123</v>
      </c>
      <c r="G123" s="256"/>
      <c r="H123" s="255" t="s">
        <v>53</v>
      </c>
      <c r="I123" s="255" t="s">
        <v>56</v>
      </c>
      <c r="J123" s="255" t="s">
        <v>1124</v>
      </c>
      <c r="K123" s="281"/>
    </row>
    <row r="124" spans="2:11" customFormat="1" ht="17.25" customHeight="1" x14ac:dyDescent="0.2">
      <c r="B124" s="280"/>
      <c r="C124" s="257" t="s">
        <v>1125</v>
      </c>
      <c r="D124" s="257"/>
      <c r="E124" s="257"/>
      <c r="F124" s="258" t="s">
        <v>1126</v>
      </c>
      <c r="G124" s="259"/>
      <c r="H124" s="257"/>
      <c r="I124" s="257"/>
      <c r="J124" s="257" t="s">
        <v>1127</v>
      </c>
      <c r="K124" s="281"/>
    </row>
    <row r="125" spans="2:11" customFormat="1" ht="5.25" customHeight="1" x14ac:dyDescent="0.2">
      <c r="B125" s="282"/>
      <c r="C125" s="260"/>
      <c r="D125" s="260"/>
      <c r="E125" s="260"/>
      <c r="F125" s="260"/>
      <c r="G125" s="242"/>
      <c r="H125" s="260"/>
      <c r="I125" s="260"/>
      <c r="J125" s="260"/>
      <c r="K125" s="283"/>
    </row>
    <row r="126" spans="2:11" customFormat="1" ht="15" customHeight="1" x14ac:dyDescent="0.2">
      <c r="B126" s="282"/>
      <c r="C126" s="242" t="s">
        <v>1131</v>
      </c>
      <c r="D126" s="260"/>
      <c r="E126" s="260"/>
      <c r="F126" s="262" t="s">
        <v>1128</v>
      </c>
      <c r="G126" s="242"/>
      <c r="H126" s="242" t="s">
        <v>1168</v>
      </c>
      <c r="I126" s="242" t="s">
        <v>1130</v>
      </c>
      <c r="J126" s="242">
        <v>120</v>
      </c>
      <c r="K126" s="284"/>
    </row>
    <row r="127" spans="2:11" customFormat="1" ht="15" customHeight="1" x14ac:dyDescent="0.2">
      <c r="B127" s="282"/>
      <c r="C127" s="242" t="s">
        <v>1177</v>
      </c>
      <c r="D127" s="242"/>
      <c r="E127" s="242"/>
      <c r="F127" s="262" t="s">
        <v>1128</v>
      </c>
      <c r="G127" s="242"/>
      <c r="H127" s="242" t="s">
        <v>1178</v>
      </c>
      <c r="I127" s="242" t="s">
        <v>1130</v>
      </c>
      <c r="J127" s="242" t="s">
        <v>1179</v>
      </c>
      <c r="K127" s="284"/>
    </row>
    <row r="128" spans="2:11" customFormat="1" ht="15" customHeight="1" x14ac:dyDescent="0.2">
      <c r="B128" s="282"/>
      <c r="C128" s="242" t="s">
        <v>1076</v>
      </c>
      <c r="D128" s="242"/>
      <c r="E128" s="242"/>
      <c r="F128" s="262" t="s">
        <v>1128</v>
      </c>
      <c r="G128" s="242"/>
      <c r="H128" s="242" t="s">
        <v>1180</v>
      </c>
      <c r="I128" s="242" t="s">
        <v>1130</v>
      </c>
      <c r="J128" s="242" t="s">
        <v>1179</v>
      </c>
      <c r="K128" s="284"/>
    </row>
    <row r="129" spans="2:11" customFormat="1" ht="15" customHeight="1" x14ac:dyDescent="0.2">
      <c r="B129" s="282"/>
      <c r="C129" s="242" t="s">
        <v>1139</v>
      </c>
      <c r="D129" s="242"/>
      <c r="E129" s="242"/>
      <c r="F129" s="262" t="s">
        <v>1134</v>
      </c>
      <c r="G129" s="242"/>
      <c r="H129" s="242" t="s">
        <v>1140</v>
      </c>
      <c r="I129" s="242" t="s">
        <v>1130</v>
      </c>
      <c r="J129" s="242">
        <v>15</v>
      </c>
      <c r="K129" s="284"/>
    </row>
    <row r="130" spans="2:11" customFormat="1" ht="15" customHeight="1" x14ac:dyDescent="0.2">
      <c r="B130" s="282"/>
      <c r="C130" s="264" t="s">
        <v>1141</v>
      </c>
      <c r="D130" s="264"/>
      <c r="E130" s="264"/>
      <c r="F130" s="265" t="s">
        <v>1134</v>
      </c>
      <c r="G130" s="264"/>
      <c r="H130" s="264" t="s">
        <v>1142</v>
      </c>
      <c r="I130" s="264" t="s">
        <v>1130</v>
      </c>
      <c r="J130" s="264">
        <v>15</v>
      </c>
      <c r="K130" s="284"/>
    </row>
    <row r="131" spans="2:11" customFormat="1" ht="15" customHeight="1" x14ac:dyDescent="0.2">
      <c r="B131" s="282"/>
      <c r="C131" s="264" t="s">
        <v>1143</v>
      </c>
      <c r="D131" s="264"/>
      <c r="E131" s="264"/>
      <c r="F131" s="265" t="s">
        <v>1134</v>
      </c>
      <c r="G131" s="264"/>
      <c r="H131" s="264" t="s">
        <v>1144</v>
      </c>
      <c r="I131" s="264" t="s">
        <v>1130</v>
      </c>
      <c r="J131" s="264">
        <v>20</v>
      </c>
      <c r="K131" s="284"/>
    </row>
    <row r="132" spans="2:11" customFormat="1" ht="15" customHeight="1" x14ac:dyDescent="0.2">
      <c r="B132" s="282"/>
      <c r="C132" s="264" t="s">
        <v>1145</v>
      </c>
      <c r="D132" s="264"/>
      <c r="E132" s="264"/>
      <c r="F132" s="265" t="s">
        <v>1134</v>
      </c>
      <c r="G132" s="264"/>
      <c r="H132" s="264" t="s">
        <v>1146</v>
      </c>
      <c r="I132" s="264" t="s">
        <v>1130</v>
      </c>
      <c r="J132" s="264">
        <v>20</v>
      </c>
      <c r="K132" s="284"/>
    </row>
    <row r="133" spans="2:11" customFormat="1" ht="15" customHeight="1" x14ac:dyDescent="0.2">
      <c r="B133" s="282"/>
      <c r="C133" s="242" t="s">
        <v>1133</v>
      </c>
      <c r="D133" s="242"/>
      <c r="E133" s="242"/>
      <c r="F133" s="262" t="s">
        <v>1134</v>
      </c>
      <c r="G133" s="242"/>
      <c r="H133" s="242" t="s">
        <v>1168</v>
      </c>
      <c r="I133" s="242" t="s">
        <v>1130</v>
      </c>
      <c r="J133" s="242">
        <v>50</v>
      </c>
      <c r="K133" s="284"/>
    </row>
    <row r="134" spans="2:11" customFormat="1" ht="15" customHeight="1" x14ac:dyDescent="0.2">
      <c r="B134" s="282"/>
      <c r="C134" s="242" t="s">
        <v>1147</v>
      </c>
      <c r="D134" s="242"/>
      <c r="E134" s="242"/>
      <c r="F134" s="262" t="s">
        <v>1134</v>
      </c>
      <c r="G134" s="242"/>
      <c r="H134" s="242" t="s">
        <v>1168</v>
      </c>
      <c r="I134" s="242" t="s">
        <v>1130</v>
      </c>
      <c r="J134" s="242">
        <v>50</v>
      </c>
      <c r="K134" s="284"/>
    </row>
    <row r="135" spans="2:11" customFormat="1" ht="15" customHeight="1" x14ac:dyDescent="0.2">
      <c r="B135" s="282"/>
      <c r="C135" s="242" t="s">
        <v>1153</v>
      </c>
      <c r="D135" s="242"/>
      <c r="E135" s="242"/>
      <c r="F135" s="262" t="s">
        <v>1134</v>
      </c>
      <c r="G135" s="242"/>
      <c r="H135" s="242" t="s">
        <v>1168</v>
      </c>
      <c r="I135" s="242" t="s">
        <v>1130</v>
      </c>
      <c r="J135" s="242">
        <v>50</v>
      </c>
      <c r="K135" s="284"/>
    </row>
    <row r="136" spans="2:11" customFormat="1" ht="15" customHeight="1" x14ac:dyDescent="0.2">
      <c r="B136" s="282"/>
      <c r="C136" s="242" t="s">
        <v>1155</v>
      </c>
      <c r="D136" s="242"/>
      <c r="E136" s="242"/>
      <c r="F136" s="262" t="s">
        <v>1134</v>
      </c>
      <c r="G136" s="242"/>
      <c r="H136" s="242" t="s">
        <v>1168</v>
      </c>
      <c r="I136" s="242" t="s">
        <v>1130</v>
      </c>
      <c r="J136" s="242">
        <v>50</v>
      </c>
      <c r="K136" s="284"/>
    </row>
    <row r="137" spans="2:11" customFormat="1" ht="15" customHeight="1" x14ac:dyDescent="0.2">
      <c r="B137" s="282"/>
      <c r="C137" s="242" t="s">
        <v>1156</v>
      </c>
      <c r="D137" s="242"/>
      <c r="E137" s="242"/>
      <c r="F137" s="262" t="s">
        <v>1134</v>
      </c>
      <c r="G137" s="242"/>
      <c r="H137" s="242" t="s">
        <v>1181</v>
      </c>
      <c r="I137" s="242" t="s">
        <v>1130</v>
      </c>
      <c r="J137" s="242">
        <v>255</v>
      </c>
      <c r="K137" s="284"/>
    </row>
    <row r="138" spans="2:11" customFormat="1" ht="15" customHeight="1" x14ac:dyDescent="0.2">
      <c r="B138" s="282"/>
      <c r="C138" s="242" t="s">
        <v>1158</v>
      </c>
      <c r="D138" s="242"/>
      <c r="E138" s="242"/>
      <c r="F138" s="262" t="s">
        <v>1128</v>
      </c>
      <c r="G138" s="242"/>
      <c r="H138" s="242" t="s">
        <v>1182</v>
      </c>
      <c r="I138" s="242" t="s">
        <v>1160</v>
      </c>
      <c r="J138" s="242"/>
      <c r="K138" s="284"/>
    </row>
    <row r="139" spans="2:11" customFormat="1" ht="15" customHeight="1" x14ac:dyDescent="0.2">
      <c r="B139" s="282"/>
      <c r="C139" s="242" t="s">
        <v>1161</v>
      </c>
      <c r="D139" s="242"/>
      <c r="E139" s="242"/>
      <c r="F139" s="262" t="s">
        <v>1128</v>
      </c>
      <c r="G139" s="242"/>
      <c r="H139" s="242" t="s">
        <v>1183</v>
      </c>
      <c r="I139" s="242" t="s">
        <v>1163</v>
      </c>
      <c r="J139" s="242"/>
      <c r="K139" s="284"/>
    </row>
    <row r="140" spans="2:11" customFormat="1" ht="15" customHeight="1" x14ac:dyDescent="0.2">
      <c r="B140" s="282"/>
      <c r="C140" s="242" t="s">
        <v>1164</v>
      </c>
      <c r="D140" s="242"/>
      <c r="E140" s="242"/>
      <c r="F140" s="262" t="s">
        <v>1128</v>
      </c>
      <c r="G140" s="242"/>
      <c r="H140" s="242" t="s">
        <v>1164</v>
      </c>
      <c r="I140" s="242" t="s">
        <v>1163</v>
      </c>
      <c r="J140" s="242"/>
      <c r="K140" s="284"/>
    </row>
    <row r="141" spans="2:11" customFormat="1" ht="15" customHeight="1" x14ac:dyDescent="0.2">
      <c r="B141" s="282"/>
      <c r="C141" s="242" t="s">
        <v>37</v>
      </c>
      <c r="D141" s="242"/>
      <c r="E141" s="242"/>
      <c r="F141" s="262" t="s">
        <v>1128</v>
      </c>
      <c r="G141" s="242"/>
      <c r="H141" s="242" t="s">
        <v>1184</v>
      </c>
      <c r="I141" s="242" t="s">
        <v>1163</v>
      </c>
      <c r="J141" s="242"/>
      <c r="K141" s="284"/>
    </row>
    <row r="142" spans="2:11" customFormat="1" ht="15" customHeight="1" x14ac:dyDescent="0.2">
      <c r="B142" s="282"/>
      <c r="C142" s="242" t="s">
        <v>1185</v>
      </c>
      <c r="D142" s="242"/>
      <c r="E142" s="242"/>
      <c r="F142" s="262" t="s">
        <v>1128</v>
      </c>
      <c r="G142" s="242"/>
      <c r="H142" s="242" t="s">
        <v>1186</v>
      </c>
      <c r="I142" s="242" t="s">
        <v>1163</v>
      </c>
      <c r="J142" s="242"/>
      <c r="K142" s="284"/>
    </row>
    <row r="143" spans="2:11" customFormat="1" ht="15" customHeight="1" x14ac:dyDescent="0.2">
      <c r="B143" s="285"/>
      <c r="C143" s="286"/>
      <c r="D143" s="286"/>
      <c r="E143" s="286"/>
      <c r="F143" s="286"/>
      <c r="G143" s="286"/>
      <c r="H143" s="286"/>
      <c r="I143" s="286"/>
      <c r="J143" s="286"/>
      <c r="K143" s="287"/>
    </row>
    <row r="144" spans="2:11" customFormat="1" ht="18.75" customHeight="1" x14ac:dyDescent="0.2">
      <c r="B144" s="240"/>
      <c r="C144" s="240"/>
      <c r="D144" s="240"/>
      <c r="E144" s="240"/>
      <c r="F144" s="274"/>
      <c r="G144" s="240"/>
      <c r="H144" s="240"/>
      <c r="I144" s="240"/>
      <c r="J144" s="240"/>
      <c r="K144" s="240"/>
    </row>
    <row r="145" spans="2:11" customFormat="1" ht="18.75" customHeight="1" x14ac:dyDescent="0.2">
      <c r="B145" s="249"/>
      <c r="C145" s="249"/>
      <c r="D145" s="249"/>
      <c r="E145" s="249"/>
      <c r="F145" s="249"/>
      <c r="G145" s="249"/>
      <c r="H145" s="249"/>
      <c r="I145" s="249"/>
      <c r="J145" s="249"/>
      <c r="K145" s="249"/>
    </row>
    <row r="146" spans="2:11" customFormat="1" ht="7.5" customHeight="1" x14ac:dyDescent="0.2">
      <c r="B146" s="250"/>
      <c r="C146" s="251"/>
      <c r="D146" s="251"/>
      <c r="E146" s="251"/>
      <c r="F146" s="251"/>
      <c r="G146" s="251"/>
      <c r="H146" s="251"/>
      <c r="I146" s="251"/>
      <c r="J146" s="251"/>
      <c r="K146" s="252"/>
    </row>
    <row r="147" spans="2:11" customFormat="1" ht="45" customHeight="1" x14ac:dyDescent="0.2">
      <c r="B147" s="253"/>
      <c r="C147" s="383" t="s">
        <v>1187</v>
      </c>
      <c r="D147" s="383"/>
      <c r="E147" s="383"/>
      <c r="F147" s="383"/>
      <c r="G147" s="383"/>
      <c r="H147" s="383"/>
      <c r="I147" s="383"/>
      <c r="J147" s="383"/>
      <c r="K147" s="254"/>
    </row>
    <row r="148" spans="2:11" customFormat="1" ht="17.25" customHeight="1" x14ac:dyDescent="0.2">
      <c r="B148" s="253"/>
      <c r="C148" s="255" t="s">
        <v>1122</v>
      </c>
      <c r="D148" s="255"/>
      <c r="E148" s="255"/>
      <c r="F148" s="255" t="s">
        <v>1123</v>
      </c>
      <c r="G148" s="256"/>
      <c r="H148" s="255" t="s">
        <v>53</v>
      </c>
      <c r="I148" s="255" t="s">
        <v>56</v>
      </c>
      <c r="J148" s="255" t="s">
        <v>1124</v>
      </c>
      <c r="K148" s="254"/>
    </row>
    <row r="149" spans="2:11" customFormat="1" ht="17.25" customHeight="1" x14ac:dyDescent="0.2">
      <c r="B149" s="253"/>
      <c r="C149" s="257" t="s">
        <v>1125</v>
      </c>
      <c r="D149" s="257"/>
      <c r="E149" s="257"/>
      <c r="F149" s="258" t="s">
        <v>1126</v>
      </c>
      <c r="G149" s="259"/>
      <c r="H149" s="257"/>
      <c r="I149" s="257"/>
      <c r="J149" s="257" t="s">
        <v>1127</v>
      </c>
      <c r="K149" s="254"/>
    </row>
    <row r="150" spans="2:11" customFormat="1" ht="5.25" customHeight="1" x14ac:dyDescent="0.2">
      <c r="B150" s="263"/>
      <c r="C150" s="260"/>
      <c r="D150" s="260"/>
      <c r="E150" s="260"/>
      <c r="F150" s="260"/>
      <c r="G150" s="261"/>
      <c r="H150" s="260"/>
      <c r="I150" s="260"/>
      <c r="J150" s="260"/>
      <c r="K150" s="284"/>
    </row>
    <row r="151" spans="2:11" customFormat="1" ht="15" customHeight="1" x14ac:dyDescent="0.2">
      <c r="B151" s="263"/>
      <c r="C151" s="288" t="s">
        <v>1131</v>
      </c>
      <c r="D151" s="242"/>
      <c r="E151" s="242"/>
      <c r="F151" s="289" t="s">
        <v>1128</v>
      </c>
      <c r="G151" s="242"/>
      <c r="H151" s="288" t="s">
        <v>1168</v>
      </c>
      <c r="I151" s="288" t="s">
        <v>1130</v>
      </c>
      <c r="J151" s="288">
        <v>120</v>
      </c>
      <c r="K151" s="284"/>
    </row>
    <row r="152" spans="2:11" customFormat="1" ht="15" customHeight="1" x14ac:dyDescent="0.2">
      <c r="B152" s="263"/>
      <c r="C152" s="288" t="s">
        <v>1177</v>
      </c>
      <c r="D152" s="242"/>
      <c r="E152" s="242"/>
      <c r="F152" s="289" t="s">
        <v>1128</v>
      </c>
      <c r="G152" s="242"/>
      <c r="H152" s="288" t="s">
        <v>1188</v>
      </c>
      <c r="I152" s="288" t="s">
        <v>1130</v>
      </c>
      <c r="J152" s="288" t="s">
        <v>1179</v>
      </c>
      <c r="K152" s="284"/>
    </row>
    <row r="153" spans="2:11" customFormat="1" ht="15" customHeight="1" x14ac:dyDescent="0.2">
      <c r="B153" s="263"/>
      <c r="C153" s="288" t="s">
        <v>1076</v>
      </c>
      <c r="D153" s="242"/>
      <c r="E153" s="242"/>
      <c r="F153" s="289" t="s">
        <v>1128</v>
      </c>
      <c r="G153" s="242"/>
      <c r="H153" s="288" t="s">
        <v>1189</v>
      </c>
      <c r="I153" s="288" t="s">
        <v>1130</v>
      </c>
      <c r="J153" s="288" t="s">
        <v>1179</v>
      </c>
      <c r="K153" s="284"/>
    </row>
    <row r="154" spans="2:11" customFormat="1" ht="15" customHeight="1" x14ac:dyDescent="0.2">
      <c r="B154" s="263"/>
      <c r="C154" s="288" t="s">
        <v>1133</v>
      </c>
      <c r="D154" s="242"/>
      <c r="E154" s="242"/>
      <c r="F154" s="289" t="s">
        <v>1134</v>
      </c>
      <c r="G154" s="242"/>
      <c r="H154" s="288" t="s">
        <v>1168</v>
      </c>
      <c r="I154" s="288" t="s">
        <v>1130</v>
      </c>
      <c r="J154" s="288">
        <v>50</v>
      </c>
      <c r="K154" s="284"/>
    </row>
    <row r="155" spans="2:11" customFormat="1" ht="15" customHeight="1" x14ac:dyDescent="0.2">
      <c r="B155" s="263"/>
      <c r="C155" s="288" t="s">
        <v>1136</v>
      </c>
      <c r="D155" s="242"/>
      <c r="E155" s="242"/>
      <c r="F155" s="289" t="s">
        <v>1128</v>
      </c>
      <c r="G155" s="242"/>
      <c r="H155" s="288" t="s">
        <v>1168</v>
      </c>
      <c r="I155" s="288" t="s">
        <v>1138</v>
      </c>
      <c r="J155" s="288"/>
      <c r="K155" s="284"/>
    </row>
    <row r="156" spans="2:11" customFormat="1" ht="15" customHeight="1" x14ac:dyDescent="0.2">
      <c r="B156" s="263"/>
      <c r="C156" s="288" t="s">
        <v>1147</v>
      </c>
      <c r="D156" s="242"/>
      <c r="E156" s="242"/>
      <c r="F156" s="289" t="s">
        <v>1134</v>
      </c>
      <c r="G156" s="242"/>
      <c r="H156" s="288" t="s">
        <v>1168</v>
      </c>
      <c r="I156" s="288" t="s">
        <v>1130</v>
      </c>
      <c r="J156" s="288">
        <v>50</v>
      </c>
      <c r="K156" s="284"/>
    </row>
    <row r="157" spans="2:11" customFormat="1" ht="15" customHeight="1" x14ac:dyDescent="0.2">
      <c r="B157" s="263"/>
      <c r="C157" s="288" t="s">
        <v>1155</v>
      </c>
      <c r="D157" s="242"/>
      <c r="E157" s="242"/>
      <c r="F157" s="289" t="s">
        <v>1134</v>
      </c>
      <c r="G157" s="242"/>
      <c r="H157" s="288" t="s">
        <v>1168</v>
      </c>
      <c r="I157" s="288" t="s">
        <v>1130</v>
      </c>
      <c r="J157" s="288">
        <v>50</v>
      </c>
      <c r="K157" s="284"/>
    </row>
    <row r="158" spans="2:11" customFormat="1" ht="15" customHeight="1" x14ac:dyDescent="0.2">
      <c r="B158" s="263"/>
      <c r="C158" s="288" t="s">
        <v>1153</v>
      </c>
      <c r="D158" s="242"/>
      <c r="E158" s="242"/>
      <c r="F158" s="289" t="s">
        <v>1134</v>
      </c>
      <c r="G158" s="242"/>
      <c r="H158" s="288" t="s">
        <v>1168</v>
      </c>
      <c r="I158" s="288" t="s">
        <v>1130</v>
      </c>
      <c r="J158" s="288">
        <v>50</v>
      </c>
      <c r="K158" s="284"/>
    </row>
    <row r="159" spans="2:11" customFormat="1" ht="15" customHeight="1" x14ac:dyDescent="0.2">
      <c r="B159" s="263"/>
      <c r="C159" s="288" t="s">
        <v>97</v>
      </c>
      <c r="D159" s="242"/>
      <c r="E159" s="242"/>
      <c r="F159" s="289" t="s">
        <v>1128</v>
      </c>
      <c r="G159" s="242"/>
      <c r="H159" s="288" t="s">
        <v>1190</v>
      </c>
      <c r="I159" s="288" t="s">
        <v>1130</v>
      </c>
      <c r="J159" s="288" t="s">
        <v>1191</v>
      </c>
      <c r="K159" s="284"/>
    </row>
    <row r="160" spans="2:11" customFormat="1" ht="15" customHeight="1" x14ac:dyDescent="0.2">
      <c r="B160" s="263"/>
      <c r="C160" s="288" t="s">
        <v>1192</v>
      </c>
      <c r="D160" s="242"/>
      <c r="E160" s="242"/>
      <c r="F160" s="289" t="s">
        <v>1128</v>
      </c>
      <c r="G160" s="242"/>
      <c r="H160" s="288" t="s">
        <v>1193</v>
      </c>
      <c r="I160" s="288" t="s">
        <v>1163</v>
      </c>
      <c r="J160" s="288"/>
      <c r="K160" s="284"/>
    </row>
    <row r="161" spans="2:11" customFormat="1" ht="15" customHeight="1" x14ac:dyDescent="0.2">
      <c r="B161" s="290"/>
      <c r="C161" s="272"/>
      <c r="D161" s="272"/>
      <c r="E161" s="272"/>
      <c r="F161" s="272"/>
      <c r="G161" s="272"/>
      <c r="H161" s="272"/>
      <c r="I161" s="272"/>
      <c r="J161" s="272"/>
      <c r="K161" s="291"/>
    </row>
    <row r="162" spans="2:11" customFormat="1" ht="18.75" customHeight="1" x14ac:dyDescent="0.2">
      <c r="B162" s="240"/>
      <c r="C162" s="242"/>
      <c r="D162" s="242"/>
      <c r="E162" s="242"/>
      <c r="F162" s="262"/>
      <c r="G162" s="242"/>
      <c r="H162" s="242"/>
      <c r="I162" s="242"/>
      <c r="J162" s="242"/>
      <c r="K162" s="240"/>
    </row>
    <row r="163" spans="2:11" customFormat="1" ht="18.75" customHeight="1" x14ac:dyDescent="0.2">
      <c r="B163" s="249"/>
      <c r="C163" s="249"/>
      <c r="D163" s="249"/>
      <c r="E163" s="249"/>
      <c r="F163" s="249"/>
      <c r="G163" s="249"/>
      <c r="H163" s="249"/>
      <c r="I163" s="249"/>
      <c r="J163" s="249"/>
      <c r="K163" s="249"/>
    </row>
    <row r="164" spans="2:11" customFormat="1" ht="7.5" customHeight="1" x14ac:dyDescent="0.2">
      <c r="B164" s="230"/>
      <c r="C164" s="231"/>
      <c r="D164" s="231"/>
      <c r="E164" s="231"/>
      <c r="F164" s="231"/>
      <c r="G164" s="231"/>
      <c r="H164" s="231"/>
      <c r="I164" s="231"/>
      <c r="J164" s="231"/>
      <c r="K164" s="232"/>
    </row>
    <row r="165" spans="2:11" customFormat="1" ht="45" customHeight="1" x14ac:dyDescent="0.2">
      <c r="B165" s="233"/>
      <c r="C165" s="380" t="s">
        <v>1194</v>
      </c>
      <c r="D165" s="380"/>
      <c r="E165" s="380"/>
      <c r="F165" s="380"/>
      <c r="G165" s="380"/>
      <c r="H165" s="380"/>
      <c r="I165" s="380"/>
      <c r="J165" s="380"/>
      <c r="K165" s="234"/>
    </row>
    <row r="166" spans="2:11" customFormat="1" ht="17.25" customHeight="1" x14ac:dyDescent="0.2">
      <c r="B166" s="233"/>
      <c r="C166" s="255" t="s">
        <v>1122</v>
      </c>
      <c r="D166" s="255"/>
      <c r="E166" s="255"/>
      <c r="F166" s="255" t="s">
        <v>1123</v>
      </c>
      <c r="G166" s="292"/>
      <c r="H166" s="293" t="s">
        <v>53</v>
      </c>
      <c r="I166" s="293" t="s">
        <v>56</v>
      </c>
      <c r="J166" s="255" t="s">
        <v>1124</v>
      </c>
      <c r="K166" s="234"/>
    </row>
    <row r="167" spans="2:11" customFormat="1" ht="17.25" customHeight="1" x14ac:dyDescent="0.2">
      <c r="B167" s="236"/>
      <c r="C167" s="257" t="s">
        <v>1125</v>
      </c>
      <c r="D167" s="257"/>
      <c r="E167" s="257"/>
      <c r="F167" s="258" t="s">
        <v>1126</v>
      </c>
      <c r="G167" s="294"/>
      <c r="H167" s="295"/>
      <c r="I167" s="295"/>
      <c r="J167" s="257" t="s">
        <v>1127</v>
      </c>
      <c r="K167" s="237"/>
    </row>
    <row r="168" spans="2:11" customFormat="1" ht="5.25" customHeight="1" x14ac:dyDescent="0.2">
      <c r="B168" s="263"/>
      <c r="C168" s="260"/>
      <c r="D168" s="260"/>
      <c r="E168" s="260"/>
      <c r="F168" s="260"/>
      <c r="G168" s="261"/>
      <c r="H168" s="260"/>
      <c r="I168" s="260"/>
      <c r="J168" s="260"/>
      <c r="K168" s="284"/>
    </row>
    <row r="169" spans="2:11" customFormat="1" ht="15" customHeight="1" x14ac:dyDescent="0.2">
      <c r="B169" s="263"/>
      <c r="C169" s="242" t="s">
        <v>1131</v>
      </c>
      <c r="D169" s="242"/>
      <c r="E169" s="242"/>
      <c r="F169" s="262" t="s">
        <v>1128</v>
      </c>
      <c r="G169" s="242"/>
      <c r="H169" s="242" t="s">
        <v>1168</v>
      </c>
      <c r="I169" s="242" t="s">
        <v>1130</v>
      </c>
      <c r="J169" s="242">
        <v>120</v>
      </c>
      <c r="K169" s="284"/>
    </row>
    <row r="170" spans="2:11" customFormat="1" ht="15" customHeight="1" x14ac:dyDescent="0.2">
      <c r="B170" s="263"/>
      <c r="C170" s="242" t="s">
        <v>1177</v>
      </c>
      <c r="D170" s="242"/>
      <c r="E170" s="242"/>
      <c r="F170" s="262" t="s">
        <v>1128</v>
      </c>
      <c r="G170" s="242"/>
      <c r="H170" s="242" t="s">
        <v>1178</v>
      </c>
      <c r="I170" s="242" t="s">
        <v>1130</v>
      </c>
      <c r="J170" s="242" t="s">
        <v>1179</v>
      </c>
      <c r="K170" s="284"/>
    </row>
    <row r="171" spans="2:11" customFormat="1" ht="15" customHeight="1" x14ac:dyDescent="0.2">
      <c r="B171" s="263"/>
      <c r="C171" s="242" t="s">
        <v>1076</v>
      </c>
      <c r="D171" s="242"/>
      <c r="E171" s="242"/>
      <c r="F171" s="262" t="s">
        <v>1128</v>
      </c>
      <c r="G171" s="242"/>
      <c r="H171" s="242" t="s">
        <v>1195</v>
      </c>
      <c r="I171" s="242" t="s">
        <v>1130</v>
      </c>
      <c r="J171" s="242" t="s">
        <v>1179</v>
      </c>
      <c r="K171" s="284"/>
    </row>
    <row r="172" spans="2:11" customFormat="1" ht="15" customHeight="1" x14ac:dyDescent="0.2">
      <c r="B172" s="263"/>
      <c r="C172" s="242" t="s">
        <v>1133</v>
      </c>
      <c r="D172" s="242"/>
      <c r="E172" s="242"/>
      <c r="F172" s="262" t="s">
        <v>1134</v>
      </c>
      <c r="G172" s="242"/>
      <c r="H172" s="242" t="s">
        <v>1195</v>
      </c>
      <c r="I172" s="242" t="s">
        <v>1130</v>
      </c>
      <c r="J172" s="242">
        <v>50</v>
      </c>
      <c r="K172" s="284"/>
    </row>
    <row r="173" spans="2:11" customFormat="1" ht="15" customHeight="1" x14ac:dyDescent="0.2">
      <c r="B173" s="263"/>
      <c r="C173" s="242" t="s">
        <v>1136</v>
      </c>
      <c r="D173" s="242"/>
      <c r="E173" s="242"/>
      <c r="F173" s="262" t="s">
        <v>1128</v>
      </c>
      <c r="G173" s="242"/>
      <c r="H173" s="242" t="s">
        <v>1195</v>
      </c>
      <c r="I173" s="242" t="s">
        <v>1138</v>
      </c>
      <c r="J173" s="242"/>
      <c r="K173" s="284"/>
    </row>
    <row r="174" spans="2:11" customFormat="1" ht="15" customHeight="1" x14ac:dyDescent="0.2">
      <c r="B174" s="263"/>
      <c r="C174" s="242" t="s">
        <v>1147</v>
      </c>
      <c r="D174" s="242"/>
      <c r="E174" s="242"/>
      <c r="F174" s="262" t="s">
        <v>1134</v>
      </c>
      <c r="G174" s="242"/>
      <c r="H174" s="242" t="s">
        <v>1195</v>
      </c>
      <c r="I174" s="242" t="s">
        <v>1130</v>
      </c>
      <c r="J174" s="242">
        <v>50</v>
      </c>
      <c r="K174" s="284"/>
    </row>
    <row r="175" spans="2:11" customFormat="1" ht="15" customHeight="1" x14ac:dyDescent="0.2">
      <c r="B175" s="263"/>
      <c r="C175" s="242" t="s">
        <v>1155</v>
      </c>
      <c r="D175" s="242"/>
      <c r="E175" s="242"/>
      <c r="F175" s="262" t="s">
        <v>1134</v>
      </c>
      <c r="G175" s="242"/>
      <c r="H175" s="242" t="s">
        <v>1195</v>
      </c>
      <c r="I175" s="242" t="s">
        <v>1130</v>
      </c>
      <c r="J175" s="242">
        <v>50</v>
      </c>
      <c r="K175" s="284"/>
    </row>
    <row r="176" spans="2:11" customFormat="1" ht="15" customHeight="1" x14ac:dyDescent="0.2">
      <c r="B176" s="263"/>
      <c r="C176" s="242" t="s">
        <v>1153</v>
      </c>
      <c r="D176" s="242"/>
      <c r="E176" s="242"/>
      <c r="F176" s="262" t="s">
        <v>1134</v>
      </c>
      <c r="G176" s="242"/>
      <c r="H176" s="242" t="s">
        <v>1195</v>
      </c>
      <c r="I176" s="242" t="s">
        <v>1130</v>
      </c>
      <c r="J176" s="242">
        <v>50</v>
      </c>
      <c r="K176" s="284"/>
    </row>
    <row r="177" spans="2:11" customFormat="1" ht="15" customHeight="1" x14ac:dyDescent="0.2">
      <c r="B177" s="263"/>
      <c r="C177" s="242" t="s">
        <v>119</v>
      </c>
      <c r="D177" s="242"/>
      <c r="E177" s="242"/>
      <c r="F177" s="262" t="s">
        <v>1128</v>
      </c>
      <c r="G177" s="242"/>
      <c r="H177" s="242" t="s">
        <v>1196</v>
      </c>
      <c r="I177" s="242" t="s">
        <v>1197</v>
      </c>
      <c r="J177" s="242"/>
      <c r="K177" s="284"/>
    </row>
    <row r="178" spans="2:11" customFormat="1" ht="15" customHeight="1" x14ac:dyDescent="0.2">
      <c r="B178" s="263"/>
      <c r="C178" s="242" t="s">
        <v>56</v>
      </c>
      <c r="D178" s="242"/>
      <c r="E178" s="242"/>
      <c r="F178" s="262" t="s">
        <v>1128</v>
      </c>
      <c r="G178" s="242"/>
      <c r="H178" s="242" t="s">
        <v>1198</v>
      </c>
      <c r="I178" s="242" t="s">
        <v>1199</v>
      </c>
      <c r="J178" s="242">
        <v>1</v>
      </c>
      <c r="K178" s="284"/>
    </row>
    <row r="179" spans="2:11" customFormat="1" ht="15" customHeight="1" x14ac:dyDescent="0.2">
      <c r="B179" s="263"/>
      <c r="C179" s="242" t="s">
        <v>52</v>
      </c>
      <c r="D179" s="242"/>
      <c r="E179" s="242"/>
      <c r="F179" s="262" t="s">
        <v>1128</v>
      </c>
      <c r="G179" s="242"/>
      <c r="H179" s="242" t="s">
        <v>1200</v>
      </c>
      <c r="I179" s="242" t="s">
        <v>1130</v>
      </c>
      <c r="J179" s="242">
        <v>20</v>
      </c>
      <c r="K179" s="284"/>
    </row>
    <row r="180" spans="2:11" customFormat="1" ht="15" customHeight="1" x14ac:dyDescent="0.2">
      <c r="B180" s="263"/>
      <c r="C180" s="242" t="s">
        <v>53</v>
      </c>
      <c r="D180" s="242"/>
      <c r="E180" s="242"/>
      <c r="F180" s="262" t="s">
        <v>1128</v>
      </c>
      <c r="G180" s="242"/>
      <c r="H180" s="242" t="s">
        <v>1201</v>
      </c>
      <c r="I180" s="242" t="s">
        <v>1130</v>
      </c>
      <c r="J180" s="242">
        <v>255</v>
      </c>
      <c r="K180" s="284"/>
    </row>
    <row r="181" spans="2:11" customFormat="1" ht="15" customHeight="1" x14ac:dyDescent="0.2">
      <c r="B181" s="263"/>
      <c r="C181" s="242" t="s">
        <v>120</v>
      </c>
      <c r="D181" s="242"/>
      <c r="E181" s="242"/>
      <c r="F181" s="262" t="s">
        <v>1128</v>
      </c>
      <c r="G181" s="242"/>
      <c r="H181" s="242" t="s">
        <v>1092</v>
      </c>
      <c r="I181" s="242" t="s">
        <v>1130</v>
      </c>
      <c r="J181" s="242">
        <v>10</v>
      </c>
      <c r="K181" s="284"/>
    </row>
    <row r="182" spans="2:11" customFormat="1" ht="15" customHeight="1" x14ac:dyDescent="0.2">
      <c r="B182" s="263"/>
      <c r="C182" s="242" t="s">
        <v>121</v>
      </c>
      <c r="D182" s="242"/>
      <c r="E182" s="242"/>
      <c r="F182" s="262" t="s">
        <v>1128</v>
      </c>
      <c r="G182" s="242"/>
      <c r="H182" s="242" t="s">
        <v>1202</v>
      </c>
      <c r="I182" s="242" t="s">
        <v>1163</v>
      </c>
      <c r="J182" s="242"/>
      <c r="K182" s="284"/>
    </row>
    <row r="183" spans="2:11" customFormat="1" ht="15" customHeight="1" x14ac:dyDescent="0.2">
      <c r="B183" s="263"/>
      <c r="C183" s="242" t="s">
        <v>1203</v>
      </c>
      <c r="D183" s="242"/>
      <c r="E183" s="242"/>
      <c r="F183" s="262" t="s">
        <v>1128</v>
      </c>
      <c r="G183" s="242"/>
      <c r="H183" s="242" t="s">
        <v>1204</v>
      </c>
      <c r="I183" s="242" t="s">
        <v>1163</v>
      </c>
      <c r="J183" s="242"/>
      <c r="K183" s="284"/>
    </row>
    <row r="184" spans="2:11" customFormat="1" ht="15" customHeight="1" x14ac:dyDescent="0.2">
      <c r="B184" s="263"/>
      <c r="C184" s="242" t="s">
        <v>1192</v>
      </c>
      <c r="D184" s="242"/>
      <c r="E184" s="242"/>
      <c r="F184" s="262" t="s">
        <v>1128</v>
      </c>
      <c r="G184" s="242"/>
      <c r="H184" s="242" t="s">
        <v>1205</v>
      </c>
      <c r="I184" s="242" t="s">
        <v>1163</v>
      </c>
      <c r="J184" s="242"/>
      <c r="K184" s="284"/>
    </row>
    <row r="185" spans="2:11" customFormat="1" ht="15" customHeight="1" x14ac:dyDescent="0.2">
      <c r="B185" s="263"/>
      <c r="C185" s="242" t="s">
        <v>123</v>
      </c>
      <c r="D185" s="242"/>
      <c r="E185" s="242"/>
      <c r="F185" s="262" t="s">
        <v>1134</v>
      </c>
      <c r="G185" s="242"/>
      <c r="H185" s="242" t="s">
        <v>1206</v>
      </c>
      <c r="I185" s="242" t="s">
        <v>1130</v>
      </c>
      <c r="J185" s="242">
        <v>50</v>
      </c>
      <c r="K185" s="284"/>
    </row>
    <row r="186" spans="2:11" customFormat="1" ht="15" customHeight="1" x14ac:dyDescent="0.2">
      <c r="B186" s="263"/>
      <c r="C186" s="242" t="s">
        <v>1207</v>
      </c>
      <c r="D186" s="242"/>
      <c r="E186" s="242"/>
      <c r="F186" s="262" t="s">
        <v>1134</v>
      </c>
      <c r="G186" s="242"/>
      <c r="H186" s="242" t="s">
        <v>1208</v>
      </c>
      <c r="I186" s="242" t="s">
        <v>1209</v>
      </c>
      <c r="J186" s="242"/>
      <c r="K186" s="284"/>
    </row>
    <row r="187" spans="2:11" customFormat="1" ht="15" customHeight="1" x14ac:dyDescent="0.2">
      <c r="B187" s="263"/>
      <c r="C187" s="242" t="s">
        <v>1210</v>
      </c>
      <c r="D187" s="242"/>
      <c r="E187" s="242"/>
      <c r="F187" s="262" t="s">
        <v>1134</v>
      </c>
      <c r="G187" s="242"/>
      <c r="H187" s="242" t="s">
        <v>1211</v>
      </c>
      <c r="I187" s="242" t="s">
        <v>1209</v>
      </c>
      <c r="J187" s="242"/>
      <c r="K187" s="284"/>
    </row>
    <row r="188" spans="2:11" customFormat="1" ht="15" customHeight="1" x14ac:dyDescent="0.2">
      <c r="B188" s="263"/>
      <c r="C188" s="242" t="s">
        <v>1212</v>
      </c>
      <c r="D188" s="242"/>
      <c r="E188" s="242"/>
      <c r="F188" s="262" t="s">
        <v>1134</v>
      </c>
      <c r="G188" s="242"/>
      <c r="H188" s="242" t="s">
        <v>1213</v>
      </c>
      <c r="I188" s="242" t="s">
        <v>1209</v>
      </c>
      <c r="J188" s="242"/>
      <c r="K188" s="284"/>
    </row>
    <row r="189" spans="2:11" customFormat="1" ht="15" customHeight="1" x14ac:dyDescent="0.2">
      <c r="B189" s="263"/>
      <c r="C189" s="296" t="s">
        <v>1214</v>
      </c>
      <c r="D189" s="242"/>
      <c r="E189" s="242"/>
      <c r="F189" s="262" t="s">
        <v>1134</v>
      </c>
      <c r="G189" s="242"/>
      <c r="H189" s="242" t="s">
        <v>1215</v>
      </c>
      <c r="I189" s="242" t="s">
        <v>1216</v>
      </c>
      <c r="J189" s="297" t="s">
        <v>1217</v>
      </c>
      <c r="K189" s="284"/>
    </row>
    <row r="190" spans="2:11" customFormat="1" ht="15" customHeight="1" x14ac:dyDescent="0.2">
      <c r="B190" s="263"/>
      <c r="C190" s="248" t="s">
        <v>41</v>
      </c>
      <c r="D190" s="242"/>
      <c r="E190" s="242"/>
      <c r="F190" s="262" t="s">
        <v>1128</v>
      </c>
      <c r="G190" s="242"/>
      <c r="H190" s="240" t="s">
        <v>1218</v>
      </c>
      <c r="I190" s="242" t="s">
        <v>1219</v>
      </c>
      <c r="J190" s="242"/>
      <c r="K190" s="284"/>
    </row>
    <row r="191" spans="2:11" customFormat="1" ht="15" customHeight="1" x14ac:dyDescent="0.2">
      <c r="B191" s="263"/>
      <c r="C191" s="248" t="s">
        <v>1220</v>
      </c>
      <c r="D191" s="242"/>
      <c r="E191" s="242"/>
      <c r="F191" s="262" t="s">
        <v>1128</v>
      </c>
      <c r="G191" s="242"/>
      <c r="H191" s="242" t="s">
        <v>1221</v>
      </c>
      <c r="I191" s="242" t="s">
        <v>1163</v>
      </c>
      <c r="J191" s="242"/>
      <c r="K191" s="284"/>
    </row>
    <row r="192" spans="2:11" customFormat="1" ht="15" customHeight="1" x14ac:dyDescent="0.2">
      <c r="B192" s="263"/>
      <c r="C192" s="248" t="s">
        <v>1222</v>
      </c>
      <c r="D192" s="242"/>
      <c r="E192" s="242"/>
      <c r="F192" s="262" t="s">
        <v>1128</v>
      </c>
      <c r="G192" s="242"/>
      <c r="H192" s="242" t="s">
        <v>1223</v>
      </c>
      <c r="I192" s="242" t="s">
        <v>1163</v>
      </c>
      <c r="J192" s="242"/>
      <c r="K192" s="284"/>
    </row>
    <row r="193" spans="2:11" customFormat="1" ht="15" customHeight="1" x14ac:dyDescent="0.2">
      <c r="B193" s="263"/>
      <c r="C193" s="248" t="s">
        <v>1224</v>
      </c>
      <c r="D193" s="242"/>
      <c r="E193" s="242"/>
      <c r="F193" s="262" t="s">
        <v>1134</v>
      </c>
      <c r="G193" s="242"/>
      <c r="H193" s="242" t="s">
        <v>1225</v>
      </c>
      <c r="I193" s="242" t="s">
        <v>1163</v>
      </c>
      <c r="J193" s="242"/>
      <c r="K193" s="284"/>
    </row>
    <row r="194" spans="2:11" customFormat="1" ht="15" customHeight="1" x14ac:dyDescent="0.2">
      <c r="B194" s="290"/>
      <c r="C194" s="298"/>
      <c r="D194" s="272"/>
      <c r="E194" s="272"/>
      <c r="F194" s="272"/>
      <c r="G194" s="272"/>
      <c r="H194" s="272"/>
      <c r="I194" s="272"/>
      <c r="J194" s="272"/>
      <c r="K194" s="291"/>
    </row>
    <row r="195" spans="2:11" customFormat="1" ht="18.75" customHeight="1" x14ac:dyDescent="0.2">
      <c r="B195" s="240"/>
      <c r="C195" s="242"/>
      <c r="D195" s="242"/>
      <c r="E195" s="242"/>
      <c r="F195" s="262"/>
      <c r="G195" s="242"/>
      <c r="H195" s="242"/>
      <c r="I195" s="242"/>
      <c r="J195" s="242"/>
      <c r="K195" s="240"/>
    </row>
    <row r="196" spans="2:11" customFormat="1" ht="18.75" customHeight="1" x14ac:dyDescent="0.2">
      <c r="B196" s="240"/>
      <c r="C196" s="242"/>
      <c r="D196" s="242"/>
      <c r="E196" s="242"/>
      <c r="F196" s="262"/>
      <c r="G196" s="242"/>
      <c r="H196" s="242"/>
      <c r="I196" s="242"/>
      <c r="J196" s="242"/>
      <c r="K196" s="240"/>
    </row>
    <row r="197" spans="2:11" customFormat="1" ht="18.75" customHeight="1" x14ac:dyDescent="0.2">
      <c r="B197" s="249"/>
      <c r="C197" s="249"/>
      <c r="D197" s="249"/>
      <c r="E197" s="249"/>
      <c r="F197" s="249"/>
      <c r="G197" s="249"/>
      <c r="H197" s="249"/>
      <c r="I197" s="249"/>
      <c r="J197" s="249"/>
      <c r="K197" s="249"/>
    </row>
    <row r="198" spans="2:11" customFormat="1" ht="12" x14ac:dyDescent="0.2">
      <c r="B198" s="230"/>
      <c r="C198" s="231"/>
      <c r="D198" s="231"/>
      <c r="E198" s="231"/>
      <c r="F198" s="231"/>
      <c r="G198" s="231"/>
      <c r="H198" s="231"/>
      <c r="I198" s="231"/>
      <c r="J198" s="231"/>
      <c r="K198" s="232"/>
    </row>
    <row r="199" spans="2:11" customFormat="1" ht="22.2" x14ac:dyDescent="0.2">
      <c r="B199" s="233"/>
      <c r="C199" s="380" t="s">
        <v>1226</v>
      </c>
      <c r="D199" s="380"/>
      <c r="E199" s="380"/>
      <c r="F199" s="380"/>
      <c r="G199" s="380"/>
      <c r="H199" s="380"/>
      <c r="I199" s="380"/>
      <c r="J199" s="380"/>
      <c r="K199" s="234"/>
    </row>
    <row r="200" spans="2:11" customFormat="1" ht="25.5" customHeight="1" x14ac:dyDescent="0.3">
      <c r="B200" s="233"/>
      <c r="C200" s="299" t="s">
        <v>1227</v>
      </c>
      <c r="D200" s="299"/>
      <c r="E200" s="299"/>
      <c r="F200" s="299" t="s">
        <v>1228</v>
      </c>
      <c r="G200" s="300"/>
      <c r="H200" s="381" t="s">
        <v>1229</v>
      </c>
      <c r="I200" s="381"/>
      <c r="J200" s="381"/>
      <c r="K200" s="234"/>
    </row>
    <row r="201" spans="2:11" customFormat="1" ht="5.25" customHeight="1" x14ac:dyDescent="0.2">
      <c r="B201" s="263"/>
      <c r="C201" s="260"/>
      <c r="D201" s="260"/>
      <c r="E201" s="260"/>
      <c r="F201" s="260"/>
      <c r="G201" s="242"/>
      <c r="H201" s="260"/>
      <c r="I201" s="260"/>
      <c r="J201" s="260"/>
      <c r="K201" s="284"/>
    </row>
    <row r="202" spans="2:11" customFormat="1" ht="15" customHeight="1" x14ac:dyDescent="0.2">
      <c r="B202" s="263"/>
      <c r="C202" s="242" t="s">
        <v>1219</v>
      </c>
      <c r="D202" s="242"/>
      <c r="E202" s="242"/>
      <c r="F202" s="262" t="s">
        <v>42</v>
      </c>
      <c r="G202" s="242"/>
      <c r="H202" s="382" t="s">
        <v>1230</v>
      </c>
      <c r="I202" s="382"/>
      <c r="J202" s="382"/>
      <c r="K202" s="284"/>
    </row>
    <row r="203" spans="2:11" customFormat="1" ht="15" customHeight="1" x14ac:dyDescent="0.2">
      <c r="B203" s="263"/>
      <c r="C203" s="269"/>
      <c r="D203" s="242"/>
      <c r="E203" s="242"/>
      <c r="F203" s="262" t="s">
        <v>43</v>
      </c>
      <c r="G203" s="242"/>
      <c r="H203" s="382" t="s">
        <v>1231</v>
      </c>
      <c r="I203" s="382"/>
      <c r="J203" s="382"/>
      <c r="K203" s="284"/>
    </row>
    <row r="204" spans="2:11" customFormat="1" ht="15" customHeight="1" x14ac:dyDescent="0.2">
      <c r="B204" s="263"/>
      <c r="C204" s="269"/>
      <c r="D204" s="242"/>
      <c r="E204" s="242"/>
      <c r="F204" s="262" t="s">
        <v>46</v>
      </c>
      <c r="G204" s="242"/>
      <c r="H204" s="382" t="s">
        <v>1232</v>
      </c>
      <c r="I204" s="382"/>
      <c r="J204" s="382"/>
      <c r="K204" s="284"/>
    </row>
    <row r="205" spans="2:11" customFormat="1" ht="15" customHeight="1" x14ac:dyDescent="0.2">
      <c r="B205" s="263"/>
      <c r="C205" s="242"/>
      <c r="D205" s="242"/>
      <c r="E205" s="242"/>
      <c r="F205" s="262" t="s">
        <v>44</v>
      </c>
      <c r="G205" s="242"/>
      <c r="H205" s="382" t="s">
        <v>1233</v>
      </c>
      <c r="I205" s="382"/>
      <c r="J205" s="382"/>
      <c r="K205" s="284"/>
    </row>
    <row r="206" spans="2:11" customFormat="1" ht="15" customHeight="1" x14ac:dyDescent="0.2">
      <c r="B206" s="263"/>
      <c r="C206" s="242"/>
      <c r="D206" s="242"/>
      <c r="E206" s="242"/>
      <c r="F206" s="262" t="s">
        <v>45</v>
      </c>
      <c r="G206" s="242"/>
      <c r="H206" s="382" t="s">
        <v>1234</v>
      </c>
      <c r="I206" s="382"/>
      <c r="J206" s="382"/>
      <c r="K206" s="284"/>
    </row>
    <row r="207" spans="2:11" customFormat="1" ht="15" customHeight="1" x14ac:dyDescent="0.2">
      <c r="B207" s="263"/>
      <c r="C207" s="242"/>
      <c r="D207" s="242"/>
      <c r="E207" s="242"/>
      <c r="F207" s="262"/>
      <c r="G207" s="242"/>
      <c r="H207" s="242"/>
      <c r="I207" s="242"/>
      <c r="J207" s="242"/>
      <c r="K207" s="284"/>
    </row>
    <row r="208" spans="2:11" customFormat="1" ht="15" customHeight="1" x14ac:dyDescent="0.2">
      <c r="B208" s="263"/>
      <c r="C208" s="242" t="s">
        <v>1175</v>
      </c>
      <c r="D208" s="242"/>
      <c r="E208" s="242"/>
      <c r="F208" s="262" t="s">
        <v>78</v>
      </c>
      <c r="G208" s="242"/>
      <c r="H208" s="382" t="s">
        <v>1235</v>
      </c>
      <c r="I208" s="382"/>
      <c r="J208" s="382"/>
      <c r="K208" s="284"/>
    </row>
    <row r="209" spans="2:11" customFormat="1" ht="15" customHeight="1" x14ac:dyDescent="0.2">
      <c r="B209" s="263"/>
      <c r="C209" s="269"/>
      <c r="D209" s="242"/>
      <c r="E209" s="242"/>
      <c r="F209" s="262" t="s">
        <v>1070</v>
      </c>
      <c r="G209" s="242"/>
      <c r="H209" s="382" t="s">
        <v>1071</v>
      </c>
      <c r="I209" s="382"/>
      <c r="J209" s="382"/>
      <c r="K209" s="284"/>
    </row>
    <row r="210" spans="2:11" customFormat="1" ht="15" customHeight="1" x14ac:dyDescent="0.2">
      <c r="B210" s="263"/>
      <c r="C210" s="242"/>
      <c r="D210" s="242"/>
      <c r="E210" s="242"/>
      <c r="F210" s="262" t="s">
        <v>1068</v>
      </c>
      <c r="G210" s="242"/>
      <c r="H210" s="382" t="s">
        <v>1236</v>
      </c>
      <c r="I210" s="382"/>
      <c r="J210" s="382"/>
      <c r="K210" s="284"/>
    </row>
    <row r="211" spans="2:11" customFormat="1" ht="15" customHeight="1" x14ac:dyDescent="0.2">
      <c r="B211" s="301"/>
      <c r="C211" s="269"/>
      <c r="D211" s="269"/>
      <c r="E211" s="269"/>
      <c r="F211" s="262" t="s">
        <v>1072</v>
      </c>
      <c r="G211" s="248"/>
      <c r="H211" s="379" t="s">
        <v>1073</v>
      </c>
      <c r="I211" s="379"/>
      <c r="J211" s="379"/>
      <c r="K211" s="302"/>
    </row>
    <row r="212" spans="2:11" customFormat="1" ht="15" customHeight="1" x14ac:dyDescent="0.2">
      <c r="B212" s="301"/>
      <c r="C212" s="269"/>
      <c r="D212" s="269"/>
      <c r="E212" s="269"/>
      <c r="F212" s="262" t="s">
        <v>1074</v>
      </c>
      <c r="G212" s="248"/>
      <c r="H212" s="379" t="s">
        <v>1237</v>
      </c>
      <c r="I212" s="379"/>
      <c r="J212" s="379"/>
      <c r="K212" s="302"/>
    </row>
    <row r="213" spans="2:11" customFormat="1" ht="15" customHeight="1" x14ac:dyDescent="0.2">
      <c r="B213" s="301"/>
      <c r="C213" s="269"/>
      <c r="D213" s="269"/>
      <c r="E213" s="269"/>
      <c r="F213" s="303"/>
      <c r="G213" s="248"/>
      <c r="H213" s="304"/>
      <c r="I213" s="304"/>
      <c r="J213" s="304"/>
      <c r="K213" s="302"/>
    </row>
    <row r="214" spans="2:11" customFormat="1" ht="15" customHeight="1" x14ac:dyDescent="0.2">
      <c r="B214" s="301"/>
      <c r="C214" s="242" t="s">
        <v>1199</v>
      </c>
      <c r="D214" s="269"/>
      <c r="E214" s="269"/>
      <c r="F214" s="262">
        <v>1</v>
      </c>
      <c r="G214" s="248"/>
      <c r="H214" s="379" t="s">
        <v>1238</v>
      </c>
      <c r="I214" s="379"/>
      <c r="J214" s="379"/>
      <c r="K214" s="302"/>
    </row>
    <row r="215" spans="2:11" customFormat="1" ht="15" customHeight="1" x14ac:dyDescent="0.2">
      <c r="B215" s="301"/>
      <c r="C215" s="269"/>
      <c r="D215" s="269"/>
      <c r="E215" s="269"/>
      <c r="F215" s="262">
        <v>2</v>
      </c>
      <c r="G215" s="248"/>
      <c r="H215" s="379" t="s">
        <v>1239</v>
      </c>
      <c r="I215" s="379"/>
      <c r="J215" s="379"/>
      <c r="K215" s="302"/>
    </row>
    <row r="216" spans="2:11" customFormat="1" ht="15" customHeight="1" x14ac:dyDescent="0.2">
      <c r="B216" s="301"/>
      <c r="C216" s="269"/>
      <c r="D216" s="269"/>
      <c r="E216" s="269"/>
      <c r="F216" s="262">
        <v>3</v>
      </c>
      <c r="G216" s="248"/>
      <c r="H216" s="379" t="s">
        <v>1240</v>
      </c>
      <c r="I216" s="379"/>
      <c r="J216" s="379"/>
      <c r="K216" s="302"/>
    </row>
    <row r="217" spans="2:11" customFormat="1" ht="15" customHeight="1" x14ac:dyDescent="0.2">
      <c r="B217" s="301"/>
      <c r="C217" s="269"/>
      <c r="D217" s="269"/>
      <c r="E217" s="269"/>
      <c r="F217" s="262">
        <v>4</v>
      </c>
      <c r="G217" s="248"/>
      <c r="H217" s="379" t="s">
        <v>1241</v>
      </c>
      <c r="I217" s="379"/>
      <c r="J217" s="379"/>
      <c r="K217" s="302"/>
    </row>
    <row r="218" spans="2:11" customFormat="1" ht="12.75" customHeight="1" x14ac:dyDescent="0.2">
      <c r="B218" s="305"/>
      <c r="C218" s="306"/>
      <c r="D218" s="306"/>
      <c r="E218" s="306"/>
      <c r="F218" s="306"/>
      <c r="G218" s="306"/>
      <c r="H218" s="306"/>
      <c r="I218" s="306"/>
      <c r="J218" s="306"/>
      <c r="K218" s="307"/>
    </row>
  </sheetData>
  <sheetProtection formatCells="0" formatColumns="0" formatRows="0" insertColumns="0" insertRows="0" insertHyperlinks="0" deleteColumns="0" deleteRows="0" sort="0" autoFilter="0" pivotTables="0"/>
  <mergeCells count="77">
    <mergeCell ref="F19:J19"/>
    <mergeCell ref="C3:J3"/>
    <mergeCell ref="C4:J4"/>
    <mergeCell ref="C6:J6"/>
    <mergeCell ref="C7:J7"/>
    <mergeCell ref="C9:J9"/>
    <mergeCell ref="D10:J10"/>
    <mergeCell ref="D11:J11"/>
    <mergeCell ref="D15:J15"/>
    <mergeCell ref="D16:J16"/>
    <mergeCell ref="D17:J17"/>
    <mergeCell ref="F18:J18"/>
    <mergeCell ref="D34:J34"/>
    <mergeCell ref="F20:J20"/>
    <mergeCell ref="F21:J21"/>
    <mergeCell ref="F22:J22"/>
    <mergeCell ref="F23:J23"/>
    <mergeCell ref="C25:J25"/>
    <mergeCell ref="C26:J26"/>
    <mergeCell ref="D27:J27"/>
    <mergeCell ref="D28:J28"/>
    <mergeCell ref="D30:J30"/>
    <mergeCell ref="D31:J31"/>
    <mergeCell ref="D33:J33"/>
    <mergeCell ref="D47:J47"/>
    <mergeCell ref="D35:J35"/>
    <mergeCell ref="G36:J36"/>
    <mergeCell ref="G37:J37"/>
    <mergeCell ref="G38:J38"/>
    <mergeCell ref="G39:J39"/>
    <mergeCell ref="G40:J40"/>
    <mergeCell ref="G41:J41"/>
    <mergeCell ref="G42:J42"/>
    <mergeCell ref="G43:J43"/>
    <mergeCell ref="G44:J44"/>
    <mergeCell ref="G45:J45"/>
    <mergeCell ref="D61:J61"/>
    <mergeCell ref="E48:J48"/>
    <mergeCell ref="E49:J49"/>
    <mergeCell ref="E50:J50"/>
    <mergeCell ref="D51:J51"/>
    <mergeCell ref="C52:J52"/>
    <mergeCell ref="C54:J54"/>
    <mergeCell ref="C55:J55"/>
    <mergeCell ref="C57:J57"/>
    <mergeCell ref="D58:J58"/>
    <mergeCell ref="D59:J59"/>
    <mergeCell ref="D60:J60"/>
    <mergeCell ref="C147:J147"/>
    <mergeCell ref="D62:J62"/>
    <mergeCell ref="D63:J63"/>
    <mergeCell ref="D65:J65"/>
    <mergeCell ref="D66:J66"/>
    <mergeCell ref="D67:J67"/>
    <mergeCell ref="D68:J68"/>
    <mergeCell ref="D69:J69"/>
    <mergeCell ref="D70:J70"/>
    <mergeCell ref="C75:J75"/>
    <mergeCell ref="C102:J102"/>
    <mergeCell ref="C122:J122"/>
    <mergeCell ref="H211:J211"/>
    <mergeCell ref="C165:J165"/>
    <mergeCell ref="C199:J199"/>
    <mergeCell ref="H200:J200"/>
    <mergeCell ref="H202:J202"/>
    <mergeCell ref="H203:J203"/>
    <mergeCell ref="H204:J204"/>
    <mergeCell ref="H205:J205"/>
    <mergeCell ref="H206:J206"/>
    <mergeCell ref="H208:J208"/>
    <mergeCell ref="H209:J209"/>
    <mergeCell ref="H210:J210"/>
    <mergeCell ref="H212:J212"/>
    <mergeCell ref="H214:J214"/>
    <mergeCell ref="H215:J215"/>
    <mergeCell ref="H216:J216"/>
    <mergeCell ref="H217:J21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03-a - stavební část</vt:lpstr>
      <vt:lpstr>SO 03-b1 - elektroinstalace</vt:lpstr>
      <vt:lpstr>SO 03-b2 - elektro materiál</vt:lpstr>
      <vt:lpstr>SO 03-d - AV technika + s...</vt:lpstr>
      <vt:lpstr>SO 03-VRN - VRN</vt:lpstr>
      <vt:lpstr>Pokyny pro vyplnění</vt:lpstr>
      <vt:lpstr>'Rekapitulace stavby'!Názvy_tisku</vt:lpstr>
      <vt:lpstr>'SO 03-a - stavební část'!Názvy_tisku</vt:lpstr>
      <vt:lpstr>'SO 03-b1 - elektroinstalace'!Názvy_tisku</vt:lpstr>
      <vt:lpstr>'SO 03-b2 - elektro materiál'!Názvy_tisku</vt:lpstr>
      <vt:lpstr>'SO 03-d - AV technika + s...'!Názvy_tisku</vt:lpstr>
      <vt:lpstr>'SO 03-VRN - VRN'!Názvy_tisku</vt:lpstr>
      <vt:lpstr>'Pokyny pro vyplnění'!Oblast_tisku</vt:lpstr>
      <vt:lpstr>'Rekapitulace stavby'!Oblast_tisku</vt:lpstr>
      <vt:lpstr>'SO 03-a - stavební část'!Oblast_tisku</vt:lpstr>
      <vt:lpstr>'SO 03-b1 - elektroinstalace'!Oblast_tisku</vt:lpstr>
      <vt:lpstr>'SO 03-b2 - elektro materiál'!Oblast_tisku</vt:lpstr>
      <vt:lpstr>'SO 03-d - AV technika + s...'!Oblast_tisku</vt:lpstr>
      <vt:lpstr>'SO 03-VRN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2021-09-14T10:55:52Z</dcterms:created>
  <dcterms:modified xsi:type="dcterms:W3CDTF">2021-10-27T07:38:07Z</dcterms:modified>
</cp:coreProperties>
</file>