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omil.coufal\Downloads\"/>
    </mc:Choice>
  </mc:AlternateContent>
  <bookViews>
    <workbookView xWindow="0" yWindow="0" windowWidth="28800" windowHeight="12030"/>
  </bookViews>
  <sheets>
    <sheet name="Rekapitulace_rozpočet" sheetId="2" r:id="rId1"/>
    <sheet name="Soupis položek_rozpočet" sheetId="3" r:id="rId2"/>
    <sheet name="List1" sheetId="1" r:id="rId3"/>
  </sheets>
  <definedNames>
    <definedName name="_xlnm.Print_Titles" localSheetId="1">'Soupis položek_rozpočet'!$4:$4</definedName>
    <definedName name="_xlnm.Print_Area" localSheetId="0">Rekapitulace_rozpočet!$A$1:$F$33</definedName>
    <definedName name="_xlnm.Print_Area" localSheetId="1">'Soupis položek_rozpočet'!$A$1:$BA$324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17" i="3" l="1"/>
  <c r="AX116" i="3"/>
  <c r="AX115" i="3"/>
  <c r="AX114" i="3"/>
  <c r="AX113" i="3"/>
  <c r="AX112" i="3"/>
  <c r="AX111" i="3"/>
  <c r="AX110" i="3"/>
  <c r="AX109" i="3"/>
  <c r="AX108" i="3"/>
  <c r="AX107" i="3"/>
  <c r="AX106" i="3"/>
  <c r="AX105" i="3"/>
  <c r="AX104" i="3"/>
  <c r="AX103" i="3"/>
  <c r="AX102" i="3"/>
  <c r="AX101" i="3"/>
  <c r="AX100" i="3"/>
  <c r="AX99" i="3"/>
  <c r="AX98" i="3"/>
  <c r="AX97" i="3"/>
  <c r="AX96" i="3"/>
  <c r="AX95" i="3"/>
  <c r="AX94" i="3"/>
  <c r="AX93" i="3"/>
  <c r="AX92" i="3"/>
  <c r="AX91" i="3"/>
  <c r="AX90" i="3"/>
  <c r="AX89" i="3"/>
  <c r="AX88" i="3"/>
  <c r="AX87" i="3"/>
  <c r="AX86" i="3"/>
  <c r="AX85" i="3"/>
  <c r="AX84" i="3"/>
  <c r="AX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X70" i="3"/>
  <c r="AX69" i="3"/>
  <c r="AX68" i="3"/>
  <c r="AX67" i="3"/>
  <c r="AX66" i="3"/>
  <c r="AX65" i="3"/>
  <c r="AX64" i="3"/>
  <c r="AX63" i="3"/>
  <c r="AP117" i="3"/>
  <c r="AP116" i="3"/>
  <c r="AP115" i="3"/>
  <c r="AP114" i="3"/>
  <c r="AP113" i="3"/>
  <c r="AP112" i="3"/>
  <c r="AP111" i="3"/>
  <c r="AP110" i="3"/>
  <c r="AP109" i="3"/>
  <c r="AP108" i="3"/>
  <c r="AP107" i="3"/>
  <c r="AP106" i="3"/>
  <c r="AP105" i="3"/>
  <c r="AP104" i="3"/>
  <c r="AP103" i="3"/>
  <c r="AP102" i="3"/>
  <c r="AP101" i="3"/>
  <c r="AP100" i="3"/>
  <c r="AP99" i="3"/>
  <c r="AP98" i="3"/>
  <c r="AP97" i="3"/>
  <c r="AP96" i="3"/>
  <c r="AP95" i="3"/>
  <c r="AP94" i="3"/>
  <c r="AP93" i="3"/>
  <c r="AP92" i="3"/>
  <c r="AP91" i="3"/>
  <c r="AP90" i="3"/>
  <c r="AP89" i="3"/>
  <c r="AP88" i="3"/>
  <c r="AP87" i="3"/>
  <c r="AP86" i="3"/>
  <c r="AP85" i="3"/>
  <c r="AP84" i="3"/>
  <c r="AP83" i="3"/>
  <c r="AP82" i="3"/>
  <c r="AP81" i="3"/>
  <c r="AP80" i="3"/>
  <c r="AP79" i="3"/>
  <c r="AP78" i="3"/>
  <c r="AP77" i="3"/>
  <c r="AP76" i="3"/>
  <c r="AP75" i="3"/>
  <c r="AP74" i="3"/>
  <c r="AP73" i="3"/>
  <c r="AP72" i="3"/>
  <c r="AP71" i="3"/>
  <c r="AP70" i="3"/>
  <c r="AP69" i="3"/>
  <c r="AP68" i="3"/>
  <c r="AP67" i="3"/>
  <c r="AP66" i="3"/>
  <c r="AP65" i="3"/>
  <c r="AP64" i="3"/>
  <c r="AP63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AV288" i="3" l="1"/>
  <c r="AN288" i="3"/>
  <c r="AP288" i="3" s="1"/>
  <c r="AF288" i="3"/>
  <c r="AF117" i="3" s="1"/>
  <c r="AH118" i="3" s="1"/>
  <c r="X288" i="3"/>
  <c r="Z288" i="3" s="1"/>
  <c r="P288" i="3"/>
  <c r="P117" i="3" s="1"/>
  <c r="R118" i="3" s="1"/>
  <c r="AV117" i="3"/>
  <c r="AX118" i="3" s="1"/>
  <c r="AX288" i="3"/>
  <c r="AH288" i="3"/>
  <c r="AP249" i="3"/>
  <c r="AP250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48" i="3"/>
  <c r="AR251" i="3"/>
  <c r="AN251" i="3"/>
  <c r="AP251" i="3" s="1"/>
  <c r="I251" i="3"/>
  <c r="E251" i="3"/>
  <c r="G251" i="3" s="1"/>
  <c r="AJ241" i="3"/>
  <c r="I241" i="3"/>
  <c r="I216" i="3"/>
  <c r="H184" i="3"/>
  <c r="T184" i="3"/>
  <c r="S184" i="3"/>
  <c r="I184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23" i="3"/>
  <c r="E241" i="3"/>
  <c r="G241" i="3" s="1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04" i="3"/>
  <c r="E216" i="3"/>
  <c r="G216" i="3" s="1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175" i="3"/>
  <c r="G176" i="3"/>
  <c r="G177" i="3"/>
  <c r="G178" i="3"/>
  <c r="G179" i="3"/>
  <c r="G180" i="3"/>
  <c r="G181" i="3"/>
  <c r="G182" i="3"/>
  <c r="G183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4" i="3"/>
  <c r="G245" i="3"/>
  <c r="G246" i="3"/>
  <c r="G247" i="3"/>
  <c r="G248" i="3"/>
  <c r="G249" i="3"/>
  <c r="G250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9" i="3"/>
  <c r="G290" i="3"/>
  <c r="G175" i="3"/>
  <c r="E184" i="3"/>
  <c r="G184" i="3" s="1"/>
  <c r="AN117" i="3" l="1"/>
  <c r="AP118" i="3" s="1"/>
  <c r="X117" i="3"/>
  <c r="E117" i="3"/>
  <c r="G118" i="3" s="1"/>
  <c r="Z118" i="3"/>
  <c r="E288" i="3"/>
  <c r="G288" i="3" s="1"/>
  <c r="R288" i="3"/>
  <c r="AZ280" i="3"/>
  <c r="AY280" i="3"/>
  <c r="AX280" i="3"/>
  <c r="I280" i="3"/>
  <c r="H280" i="3"/>
  <c r="AR259" i="3"/>
  <c r="AQ259" i="3"/>
  <c r="I259" i="3"/>
  <c r="H259" i="3"/>
  <c r="AJ230" i="3"/>
  <c r="AI230" i="3"/>
  <c r="I230" i="3"/>
  <c r="H230" i="3"/>
  <c r="AB205" i="3"/>
  <c r="AA205" i="3"/>
  <c r="I205" i="3"/>
  <c r="H205" i="3"/>
  <c r="T192" i="3"/>
  <c r="S192" i="3"/>
  <c r="I192" i="3"/>
  <c r="H192" i="3"/>
  <c r="Z315" i="3" l="1"/>
  <c r="G315" i="3"/>
  <c r="R315" i="3"/>
  <c r="G291" i="3"/>
  <c r="G318" i="3" s="1"/>
  <c r="AV307" i="3" l="1"/>
  <c r="AX307" i="3" s="1"/>
  <c r="AV306" i="3"/>
  <c r="AX306" i="3" s="1"/>
  <c r="AV305" i="3"/>
  <c r="AX305" i="3" s="1"/>
  <c r="AX304" i="3"/>
  <c r="AN307" i="3"/>
  <c r="AN306" i="3"/>
  <c r="AP306" i="3" s="1"/>
  <c r="AN305" i="3"/>
  <c r="AP304" i="3"/>
  <c r="AF307" i="3"/>
  <c r="AH307" i="3" s="1"/>
  <c r="AF306" i="3"/>
  <c r="AH306" i="3" s="1"/>
  <c r="AF305" i="3"/>
  <c r="AH304" i="3"/>
  <c r="X307" i="3"/>
  <c r="Z307" i="3" s="1"/>
  <c r="X306" i="3"/>
  <c r="X305" i="3"/>
  <c r="Z304" i="3"/>
  <c r="P307" i="3"/>
  <c r="R307" i="3" s="1"/>
  <c r="P306" i="3"/>
  <c r="R306" i="3" s="1"/>
  <c r="P305" i="3"/>
  <c r="E304" i="3"/>
  <c r="E306" i="3" s="1"/>
  <c r="G306" i="3" s="1"/>
  <c r="AV303" i="3"/>
  <c r="AN303" i="3"/>
  <c r="AR303" i="3" s="1"/>
  <c r="AF303" i="3"/>
  <c r="AJ303" i="3" s="1"/>
  <c r="X303" i="3"/>
  <c r="AB303" i="3" s="1"/>
  <c r="P303" i="3"/>
  <c r="T303" i="3" s="1"/>
  <c r="AZ304" i="3"/>
  <c r="AR304" i="3"/>
  <c r="AJ304" i="3"/>
  <c r="AB304" i="3"/>
  <c r="T304" i="3"/>
  <c r="AX290" i="3"/>
  <c r="AX289" i="3"/>
  <c r="AP290" i="3"/>
  <c r="AP289" i="3"/>
  <c r="AH290" i="3"/>
  <c r="AH289" i="3"/>
  <c r="Z290" i="3"/>
  <c r="Z289" i="3"/>
  <c r="G23" i="2"/>
  <c r="G24" i="2"/>
  <c r="G25" i="2"/>
  <c r="G26" i="2"/>
  <c r="AZ303" i="3"/>
  <c r="E303" i="3"/>
  <c r="I303" i="3" s="1"/>
  <c r="AP305" i="3" l="1"/>
  <c r="Z305" i="3"/>
  <c r="Z306" i="3"/>
  <c r="AP307" i="3"/>
  <c r="AH305" i="3"/>
  <c r="R305" i="3"/>
  <c r="G304" i="3"/>
  <c r="I304" i="3"/>
  <c r="E307" i="3"/>
  <c r="G307" i="3" s="1"/>
  <c r="E305" i="3"/>
  <c r="G305" i="3" s="1"/>
  <c r="R304" i="3"/>
  <c r="G303" i="3"/>
  <c r="Z303" i="3"/>
  <c r="AH303" i="3"/>
  <c r="AP303" i="3"/>
  <c r="R303" i="3"/>
  <c r="AX303" i="3"/>
  <c r="AV166" i="3"/>
  <c r="AN166" i="3"/>
  <c r="AF166" i="3"/>
  <c r="AH166" i="3" s="1"/>
  <c r="X166" i="3"/>
  <c r="Z166" i="3" s="1"/>
  <c r="P166" i="3"/>
  <c r="R166" i="3" s="1"/>
  <c r="AV140" i="3"/>
  <c r="BC140" i="3" s="1"/>
  <c r="AV139" i="3"/>
  <c r="AZ139" i="3" s="1"/>
  <c r="AV55" i="3"/>
  <c r="AZ55" i="3" s="1"/>
  <c r="AF55" i="3"/>
  <c r="AN55" i="3"/>
  <c r="X55" i="3"/>
  <c r="P55" i="3"/>
  <c r="AN53" i="3"/>
  <c r="AR53" i="3" s="1"/>
  <c r="AF53" i="3"/>
  <c r="X53" i="3"/>
  <c r="AN50" i="3"/>
  <c r="AN51" i="3" s="1"/>
  <c r="AF50" i="3"/>
  <c r="AF51" i="3" s="1"/>
  <c r="X50" i="3"/>
  <c r="X51" i="3" s="1"/>
  <c r="AV27" i="3"/>
  <c r="BC27" i="3" s="1"/>
  <c r="AV26" i="3"/>
  <c r="AZ26" i="3" s="1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5" i="3"/>
  <c r="BC47" i="3"/>
  <c r="BC48" i="3"/>
  <c r="BC57" i="3"/>
  <c r="BC58" i="3"/>
  <c r="BC59" i="3"/>
  <c r="BC61" i="3"/>
  <c r="BC62" i="3"/>
  <c r="BC118" i="3"/>
  <c r="BC119" i="3"/>
  <c r="BC128" i="3"/>
  <c r="BC129" i="3"/>
  <c r="BC130" i="3"/>
  <c r="BC131" i="3"/>
  <c r="BC134" i="3"/>
  <c r="BC135" i="3"/>
  <c r="BC136" i="3"/>
  <c r="BC137" i="3"/>
  <c r="BC138" i="3"/>
  <c r="BC141" i="3"/>
  <c r="BC142" i="3"/>
  <c r="BC143" i="3"/>
  <c r="BC144" i="3"/>
  <c r="BC145" i="3"/>
  <c r="BC146" i="3"/>
  <c r="BC158" i="3"/>
  <c r="BC159" i="3"/>
  <c r="BC160" i="3"/>
  <c r="BC161" i="3"/>
  <c r="BC162" i="3"/>
  <c r="BC163" i="3"/>
  <c r="BC164" i="3"/>
  <c r="BC165" i="3"/>
  <c r="BC169" i="3"/>
  <c r="BC170" i="3"/>
  <c r="BC171" i="3"/>
  <c r="BC172" i="3"/>
  <c r="BC173" i="3"/>
  <c r="BC174" i="3"/>
  <c r="BC7" i="3"/>
  <c r="AZ302" i="3"/>
  <c r="AZ301" i="3"/>
  <c r="AV300" i="3"/>
  <c r="AX300" i="3" s="1"/>
  <c r="AV299" i="3"/>
  <c r="AZ299" i="3" s="1"/>
  <c r="AV298" i="3"/>
  <c r="AZ298" i="3" s="1"/>
  <c r="AV297" i="3"/>
  <c r="AZ297" i="3" s="1"/>
  <c r="AV296" i="3"/>
  <c r="AX296" i="3" s="1"/>
  <c r="AV295" i="3"/>
  <c r="AZ295" i="3" s="1"/>
  <c r="AV294" i="3"/>
  <c r="AZ294" i="3" s="1"/>
  <c r="AV293" i="3"/>
  <c r="AZ293" i="3" s="1"/>
  <c r="AZ172" i="3"/>
  <c r="AX172" i="3"/>
  <c r="AZ171" i="3"/>
  <c r="AX171" i="3"/>
  <c r="AZ170" i="3"/>
  <c r="AX170" i="3"/>
  <c r="AZ169" i="3"/>
  <c r="AX169" i="3"/>
  <c r="AX166" i="3"/>
  <c r="AX165" i="3"/>
  <c r="AX164" i="3"/>
  <c r="AZ163" i="3"/>
  <c r="AX163" i="3"/>
  <c r="AZ162" i="3"/>
  <c r="AX162" i="3"/>
  <c r="AZ161" i="3"/>
  <c r="AX161" i="3"/>
  <c r="AZ160" i="3"/>
  <c r="AX160" i="3"/>
  <c r="AZ159" i="3"/>
  <c r="AX159" i="3"/>
  <c r="AZ158" i="3"/>
  <c r="AX158" i="3"/>
  <c r="AV150" i="3"/>
  <c r="AZ150" i="3" s="1"/>
  <c r="AV149" i="3"/>
  <c r="AX149" i="3" s="1"/>
  <c r="AV148" i="3"/>
  <c r="AZ148" i="3" s="1"/>
  <c r="AV147" i="3"/>
  <c r="AZ147" i="3" s="1"/>
  <c r="AZ146" i="3"/>
  <c r="AX146" i="3"/>
  <c r="AZ145" i="3"/>
  <c r="AX145" i="3"/>
  <c r="AZ144" i="3"/>
  <c r="AX144" i="3"/>
  <c r="AZ143" i="3"/>
  <c r="AX143" i="3"/>
  <c r="AZ142" i="3"/>
  <c r="AX142" i="3"/>
  <c r="AZ141" i="3"/>
  <c r="AX141" i="3"/>
  <c r="AZ138" i="3"/>
  <c r="AX138" i="3"/>
  <c r="AZ137" i="3"/>
  <c r="AX137" i="3"/>
  <c r="AZ136" i="3"/>
  <c r="AX136" i="3"/>
  <c r="AZ135" i="3"/>
  <c r="AX135" i="3"/>
  <c r="AZ134" i="3"/>
  <c r="AX134" i="3"/>
  <c r="AZ133" i="3"/>
  <c r="AZ132" i="3"/>
  <c r="AX131" i="3"/>
  <c r="AZ131" i="3"/>
  <c r="AZ130" i="3"/>
  <c r="AX129" i="3"/>
  <c r="AZ128" i="3"/>
  <c r="AV127" i="3"/>
  <c r="AZ127" i="3" s="1"/>
  <c r="AV126" i="3"/>
  <c r="AX126" i="3" s="1"/>
  <c r="AV125" i="3"/>
  <c r="AZ125" i="3" s="1"/>
  <c r="AV124" i="3"/>
  <c r="AZ124" i="3" s="1"/>
  <c r="AV123" i="3"/>
  <c r="AZ123" i="3" s="1"/>
  <c r="AV122" i="3"/>
  <c r="AX122" i="3" s="1"/>
  <c r="AV120" i="3"/>
  <c r="AZ120" i="3" s="1"/>
  <c r="AZ60" i="3"/>
  <c r="AX60" i="3"/>
  <c r="AX59" i="3"/>
  <c r="AZ58" i="3"/>
  <c r="AX58" i="3"/>
  <c r="AZ57" i="3"/>
  <c r="AX57" i="3"/>
  <c r="AV53" i="3"/>
  <c r="AZ53" i="3" s="1"/>
  <c r="AV52" i="3"/>
  <c r="AV54" i="3" s="1"/>
  <c r="AV50" i="3"/>
  <c r="AZ50" i="3" s="1"/>
  <c r="AV151" i="3"/>
  <c r="AZ48" i="3"/>
  <c r="AX48" i="3"/>
  <c r="AZ47" i="3"/>
  <c r="AX47" i="3"/>
  <c r="AV46" i="3"/>
  <c r="AZ46" i="3" s="1"/>
  <c r="AZ45" i="3"/>
  <c r="AX45" i="3"/>
  <c r="AV44" i="3"/>
  <c r="AX44" i="3" s="1"/>
  <c r="AZ43" i="3"/>
  <c r="AX43" i="3"/>
  <c r="AX40" i="3"/>
  <c r="AX39" i="3"/>
  <c r="AX38" i="3"/>
  <c r="AZ37" i="3"/>
  <c r="AX37" i="3"/>
  <c r="AZ36" i="3"/>
  <c r="AX36" i="3"/>
  <c r="AZ35" i="3"/>
  <c r="AX35" i="3"/>
  <c r="AZ34" i="3"/>
  <c r="AX34" i="3"/>
  <c r="AZ33" i="3"/>
  <c r="AX33" i="3"/>
  <c r="AZ32" i="3"/>
  <c r="AX32" i="3"/>
  <c r="AZ31" i="3"/>
  <c r="AX31" i="3"/>
  <c r="AZ30" i="3"/>
  <c r="AX30" i="3"/>
  <c r="AZ29" i="3"/>
  <c r="AX29" i="3"/>
  <c r="AZ28" i="3"/>
  <c r="AX28" i="3"/>
  <c r="AZ25" i="3"/>
  <c r="AX25" i="3"/>
  <c r="AZ24" i="3"/>
  <c r="AX24" i="3"/>
  <c r="AZ23" i="3"/>
  <c r="AX23" i="3"/>
  <c r="AZ22" i="3"/>
  <c r="AX22" i="3"/>
  <c r="AZ21" i="3"/>
  <c r="AX21" i="3"/>
  <c r="AZ20" i="3"/>
  <c r="AX20" i="3"/>
  <c r="AZ19" i="3"/>
  <c r="AX19" i="3"/>
  <c r="AZ18" i="3"/>
  <c r="AX18" i="3"/>
  <c r="AZ17" i="3"/>
  <c r="AX17" i="3"/>
  <c r="AZ16" i="3"/>
  <c r="AX16" i="3"/>
  <c r="AZ15" i="3"/>
  <c r="AX15" i="3"/>
  <c r="AZ14" i="3"/>
  <c r="AX14" i="3"/>
  <c r="AZ13" i="3"/>
  <c r="AX13" i="3"/>
  <c r="AZ12" i="3"/>
  <c r="AX12" i="3"/>
  <c r="AZ11" i="3"/>
  <c r="AX11" i="3"/>
  <c r="AZ10" i="3"/>
  <c r="AX10" i="3"/>
  <c r="AZ9" i="3"/>
  <c r="AX9" i="3"/>
  <c r="AZ8" i="3"/>
  <c r="AZ7" i="3"/>
  <c r="AX7" i="3"/>
  <c r="AN139" i="3"/>
  <c r="AR49" i="3"/>
  <c r="AN26" i="3"/>
  <c r="AR26" i="3" s="1"/>
  <c r="AN8" i="3"/>
  <c r="AN294" i="3" s="1"/>
  <c r="AR294" i="3" s="1"/>
  <c r="AR302" i="3"/>
  <c r="AP302" i="3"/>
  <c r="AR301" i="3"/>
  <c r="AP301" i="3"/>
  <c r="AN300" i="3"/>
  <c r="AR300" i="3" s="1"/>
  <c r="AN299" i="3"/>
  <c r="AR299" i="3" s="1"/>
  <c r="AN298" i="3"/>
  <c r="AR298" i="3" s="1"/>
  <c r="AN297" i="3"/>
  <c r="AR297" i="3" s="1"/>
  <c r="AN296" i="3"/>
  <c r="AR296" i="3" s="1"/>
  <c r="AN295" i="3"/>
  <c r="AR295" i="3" s="1"/>
  <c r="AN293" i="3"/>
  <c r="AR293" i="3" s="1"/>
  <c r="AR172" i="3"/>
  <c r="AP172" i="3"/>
  <c r="AR171" i="3"/>
  <c r="AP171" i="3"/>
  <c r="AR170" i="3"/>
  <c r="AP170" i="3"/>
  <c r="AR169" i="3"/>
  <c r="AP169" i="3"/>
  <c r="AP166" i="3"/>
  <c r="AP165" i="3"/>
  <c r="AP164" i="3"/>
  <c r="AR163" i="3"/>
  <c r="AP163" i="3"/>
  <c r="AR162" i="3"/>
  <c r="AP162" i="3"/>
  <c r="AR161" i="3"/>
  <c r="AP161" i="3"/>
  <c r="AR160" i="3"/>
  <c r="AP160" i="3"/>
  <c r="AR159" i="3"/>
  <c r="AP159" i="3"/>
  <c r="AR158" i="3"/>
  <c r="AP158" i="3"/>
  <c r="AN150" i="3"/>
  <c r="AR150" i="3" s="1"/>
  <c r="AN149" i="3"/>
  <c r="AR149" i="3" s="1"/>
  <c r="AN148" i="3"/>
  <c r="AR148" i="3" s="1"/>
  <c r="AN147" i="3"/>
  <c r="AR147" i="3" s="1"/>
  <c r="AR146" i="3"/>
  <c r="AP146" i="3"/>
  <c r="AR145" i="3"/>
  <c r="AP145" i="3"/>
  <c r="AR144" i="3"/>
  <c r="AP144" i="3"/>
  <c r="AR143" i="3"/>
  <c r="AP143" i="3"/>
  <c r="AR142" i="3"/>
  <c r="AP142" i="3"/>
  <c r="AR141" i="3"/>
  <c r="AP141" i="3"/>
  <c r="AR140" i="3"/>
  <c r="AP140" i="3"/>
  <c r="AR138" i="3"/>
  <c r="AP138" i="3"/>
  <c r="AR137" i="3"/>
  <c r="AP137" i="3"/>
  <c r="AR136" i="3"/>
  <c r="AP136" i="3"/>
  <c r="AR135" i="3"/>
  <c r="AP135" i="3"/>
  <c r="AR134" i="3"/>
  <c r="AP134" i="3"/>
  <c r="AR133" i="3"/>
  <c r="AR132" i="3"/>
  <c r="AR131" i="3"/>
  <c r="AR130" i="3"/>
  <c r="AR129" i="3"/>
  <c r="AR128" i="3"/>
  <c r="AN127" i="3"/>
  <c r="AR127" i="3" s="1"/>
  <c r="AN126" i="3"/>
  <c r="AR126" i="3" s="1"/>
  <c r="AN125" i="3"/>
  <c r="AR125" i="3" s="1"/>
  <c r="AN124" i="3"/>
  <c r="AR124" i="3" s="1"/>
  <c r="AN123" i="3"/>
  <c r="AR123" i="3" s="1"/>
  <c r="AN122" i="3"/>
  <c r="AR122" i="3" s="1"/>
  <c r="AN120" i="3"/>
  <c r="AR120" i="3" s="1"/>
  <c r="AR60" i="3"/>
  <c r="AP60" i="3"/>
  <c r="AP59" i="3"/>
  <c r="AR58" i="3"/>
  <c r="AP58" i="3"/>
  <c r="AR57" i="3"/>
  <c r="AP57" i="3"/>
  <c r="AR55" i="3"/>
  <c r="AN52" i="3"/>
  <c r="AN54" i="3" s="1"/>
  <c r="AR48" i="3"/>
  <c r="AP48" i="3"/>
  <c r="AR47" i="3"/>
  <c r="AP47" i="3"/>
  <c r="AN46" i="3"/>
  <c r="AR46" i="3" s="1"/>
  <c r="AR45" i="3"/>
  <c r="AP45" i="3"/>
  <c r="AN44" i="3"/>
  <c r="AR44" i="3" s="1"/>
  <c r="AR43" i="3"/>
  <c r="AP43" i="3"/>
  <c r="AP40" i="3"/>
  <c r="AP39" i="3"/>
  <c r="AP38" i="3"/>
  <c r="AR37" i="3"/>
  <c r="AP37" i="3"/>
  <c r="AR36" i="3"/>
  <c r="AP36" i="3"/>
  <c r="AR35" i="3"/>
  <c r="AP35" i="3"/>
  <c r="AR34" i="3"/>
  <c r="AP34" i="3"/>
  <c r="AR33" i="3"/>
  <c r="AP33" i="3"/>
  <c r="AR32" i="3"/>
  <c r="AP32" i="3"/>
  <c r="AR31" i="3"/>
  <c r="AP31" i="3"/>
  <c r="AR30" i="3"/>
  <c r="AP30" i="3"/>
  <c r="AR29" i="3"/>
  <c r="AP29" i="3"/>
  <c r="AR28" i="3"/>
  <c r="AP28" i="3"/>
  <c r="AR27" i="3"/>
  <c r="AP27" i="3"/>
  <c r="AR25" i="3"/>
  <c r="AP25" i="3"/>
  <c r="AR24" i="3"/>
  <c r="AP24" i="3"/>
  <c r="AR23" i="3"/>
  <c r="AP23" i="3"/>
  <c r="AR22" i="3"/>
  <c r="AP22" i="3"/>
  <c r="AR21" i="3"/>
  <c r="AP21" i="3"/>
  <c r="AR20" i="3"/>
  <c r="AP20" i="3"/>
  <c r="AR19" i="3"/>
  <c r="AP19" i="3"/>
  <c r="AR18" i="3"/>
  <c r="AP18" i="3"/>
  <c r="AR17" i="3"/>
  <c r="AP17" i="3"/>
  <c r="AR16" i="3"/>
  <c r="AP16" i="3"/>
  <c r="AR15" i="3"/>
  <c r="AP15" i="3"/>
  <c r="AR14" i="3"/>
  <c r="AP14" i="3"/>
  <c r="AR13" i="3"/>
  <c r="AP13" i="3"/>
  <c r="AR12" i="3"/>
  <c r="AP12" i="3"/>
  <c r="AR11" i="3"/>
  <c r="AP11" i="3"/>
  <c r="AR10" i="3"/>
  <c r="AP10" i="3"/>
  <c r="AR9" i="3"/>
  <c r="AP9" i="3"/>
  <c r="AR7" i="3"/>
  <c r="AP7" i="3"/>
  <c r="Z130" i="3"/>
  <c r="AB129" i="3"/>
  <c r="AB128" i="3"/>
  <c r="AF44" i="3"/>
  <c r="AH44" i="3" s="1"/>
  <c r="AJ302" i="3"/>
  <c r="AH302" i="3"/>
  <c r="AJ301" i="3"/>
  <c r="AH301" i="3"/>
  <c r="AF300" i="3"/>
  <c r="AJ300" i="3" s="1"/>
  <c r="AF299" i="3"/>
  <c r="AJ299" i="3" s="1"/>
  <c r="AF298" i="3"/>
  <c r="AJ298" i="3" s="1"/>
  <c r="AF297" i="3"/>
  <c r="AJ297" i="3" s="1"/>
  <c r="AF296" i="3"/>
  <c r="AJ296" i="3" s="1"/>
  <c r="AF295" i="3"/>
  <c r="AJ295" i="3" s="1"/>
  <c r="AF294" i="3"/>
  <c r="AJ294" i="3" s="1"/>
  <c r="AF293" i="3"/>
  <c r="AJ293" i="3" s="1"/>
  <c r="AJ172" i="3"/>
  <c r="AH172" i="3"/>
  <c r="AJ171" i="3"/>
  <c r="AH171" i="3"/>
  <c r="AJ170" i="3"/>
  <c r="AH170" i="3"/>
  <c r="AJ169" i="3"/>
  <c r="AH169" i="3"/>
  <c r="AH165" i="3"/>
  <c r="AH164" i="3"/>
  <c r="AJ163" i="3"/>
  <c r="AH163" i="3"/>
  <c r="AJ162" i="3"/>
  <c r="AH162" i="3"/>
  <c r="AJ161" i="3"/>
  <c r="AH161" i="3"/>
  <c r="AJ160" i="3"/>
  <c r="AH160" i="3"/>
  <c r="AJ159" i="3"/>
  <c r="AH159" i="3"/>
  <c r="AJ158" i="3"/>
  <c r="AH158" i="3"/>
  <c r="AF150" i="3"/>
  <c r="AJ150" i="3" s="1"/>
  <c r="AF149" i="3"/>
  <c r="AH149" i="3" s="1"/>
  <c r="AF148" i="3"/>
  <c r="AH148" i="3" s="1"/>
  <c r="AF147" i="3"/>
  <c r="AJ147" i="3" s="1"/>
  <c r="AJ146" i="3"/>
  <c r="AH146" i="3"/>
  <c r="AJ145" i="3"/>
  <c r="AH145" i="3"/>
  <c r="AJ144" i="3"/>
  <c r="AH144" i="3"/>
  <c r="AJ143" i="3"/>
  <c r="AH143" i="3"/>
  <c r="AJ142" i="3"/>
  <c r="AH142" i="3"/>
  <c r="AJ141" i="3"/>
  <c r="AH141" i="3"/>
  <c r="AJ140" i="3"/>
  <c r="AH140" i="3"/>
  <c r="AJ139" i="3"/>
  <c r="AH139" i="3"/>
  <c r="AJ138" i="3"/>
  <c r="AH138" i="3"/>
  <c r="AJ137" i="3"/>
  <c r="AH137" i="3"/>
  <c r="AJ136" i="3"/>
  <c r="AH136" i="3"/>
  <c r="AJ135" i="3"/>
  <c r="AH135" i="3"/>
  <c r="AJ134" i="3"/>
  <c r="AH134" i="3"/>
  <c r="AJ133" i="3"/>
  <c r="AH133" i="3"/>
  <c r="AJ132" i="3"/>
  <c r="AH132" i="3"/>
  <c r="AJ131" i="3"/>
  <c r="AH131" i="3"/>
  <c r="AJ130" i="3"/>
  <c r="AH130" i="3"/>
  <c r="AJ129" i="3"/>
  <c r="AH129" i="3"/>
  <c r="AJ128" i="3"/>
  <c r="AH128" i="3"/>
  <c r="AF127" i="3"/>
  <c r="AJ127" i="3" s="1"/>
  <c r="AF126" i="3"/>
  <c r="AJ126" i="3" s="1"/>
  <c r="AF125" i="3"/>
  <c r="AJ125" i="3" s="1"/>
  <c r="AF124" i="3"/>
  <c r="AJ124" i="3" s="1"/>
  <c r="AF123" i="3"/>
  <c r="AJ123" i="3" s="1"/>
  <c r="AF122" i="3"/>
  <c r="AJ122" i="3" s="1"/>
  <c r="AF121" i="3"/>
  <c r="AJ121" i="3" s="1"/>
  <c r="AF120" i="3"/>
  <c r="AJ120" i="3" s="1"/>
  <c r="AJ60" i="3"/>
  <c r="AH60" i="3"/>
  <c r="AH59" i="3"/>
  <c r="AJ58" i="3"/>
  <c r="AH58" i="3"/>
  <c r="AJ57" i="3"/>
  <c r="AH57" i="3"/>
  <c r="AJ55" i="3"/>
  <c r="AJ53" i="3"/>
  <c r="AF52" i="3"/>
  <c r="AJ52" i="3" s="1"/>
  <c r="AF152" i="3"/>
  <c r="AF151" i="3"/>
  <c r="AJ48" i="3"/>
  <c r="AH48" i="3"/>
  <c r="AJ47" i="3"/>
  <c r="AH47" i="3"/>
  <c r="AF46" i="3"/>
  <c r="AJ46" i="3" s="1"/>
  <c r="AJ45" i="3"/>
  <c r="AH45" i="3"/>
  <c r="AJ43" i="3"/>
  <c r="AH43" i="3"/>
  <c r="AH40" i="3"/>
  <c r="AH39" i="3"/>
  <c r="AH38" i="3"/>
  <c r="AJ37" i="3"/>
  <c r="AH37" i="3"/>
  <c r="AJ36" i="3"/>
  <c r="AH36" i="3"/>
  <c r="AJ35" i="3"/>
  <c r="AH35" i="3"/>
  <c r="AJ34" i="3"/>
  <c r="AH34" i="3"/>
  <c r="AJ33" i="3"/>
  <c r="AH33" i="3"/>
  <c r="AJ32" i="3"/>
  <c r="AH32" i="3"/>
  <c r="AJ31" i="3"/>
  <c r="AH31" i="3"/>
  <c r="AJ30" i="3"/>
  <c r="AH30" i="3"/>
  <c r="AJ29" i="3"/>
  <c r="AH29" i="3"/>
  <c r="AJ28" i="3"/>
  <c r="AH28" i="3"/>
  <c r="AJ27" i="3"/>
  <c r="AH27" i="3"/>
  <c r="AJ26" i="3"/>
  <c r="AH26" i="3"/>
  <c r="AJ25" i="3"/>
  <c r="AH25" i="3"/>
  <c r="AJ24" i="3"/>
  <c r="AH24" i="3"/>
  <c r="AJ23" i="3"/>
  <c r="AH23" i="3"/>
  <c r="AJ22" i="3"/>
  <c r="AH22" i="3"/>
  <c r="AJ21" i="3"/>
  <c r="AH21" i="3"/>
  <c r="AJ20" i="3"/>
  <c r="AH20" i="3"/>
  <c r="AJ19" i="3"/>
  <c r="AH19" i="3"/>
  <c r="AJ18" i="3"/>
  <c r="AH18" i="3"/>
  <c r="AJ17" i="3"/>
  <c r="AH17" i="3"/>
  <c r="AJ16" i="3"/>
  <c r="AH16" i="3"/>
  <c r="AJ15" i="3"/>
  <c r="AH15" i="3"/>
  <c r="AJ14" i="3"/>
  <c r="AH14" i="3"/>
  <c r="AJ13" i="3"/>
  <c r="AH13" i="3"/>
  <c r="AJ12" i="3"/>
  <c r="AH12" i="3"/>
  <c r="AJ11" i="3"/>
  <c r="AH11" i="3"/>
  <c r="AJ10" i="3"/>
  <c r="AH10" i="3"/>
  <c r="AJ9" i="3"/>
  <c r="AH9" i="3"/>
  <c r="AJ8" i="3"/>
  <c r="AH8" i="3"/>
  <c r="AJ7" i="3"/>
  <c r="AH7" i="3"/>
  <c r="Z302" i="3"/>
  <c r="Z301" i="3"/>
  <c r="X294" i="3"/>
  <c r="AB294" i="3" s="1"/>
  <c r="X295" i="3"/>
  <c r="AB295" i="3" s="1"/>
  <c r="X296" i="3"/>
  <c r="Z296" i="3" s="1"/>
  <c r="X297" i="3"/>
  <c r="AB297" i="3" s="1"/>
  <c r="X298" i="3"/>
  <c r="AB298" i="3" s="1"/>
  <c r="X299" i="3"/>
  <c r="AB299" i="3" s="1"/>
  <c r="X300" i="3"/>
  <c r="AB300" i="3" s="1"/>
  <c r="X293" i="3"/>
  <c r="X148" i="3"/>
  <c r="AB148" i="3" s="1"/>
  <c r="X147" i="3"/>
  <c r="AB147" i="3" s="1"/>
  <c r="Z131" i="3"/>
  <c r="AB132" i="3"/>
  <c r="X121" i="3"/>
  <c r="AB121" i="3" s="1"/>
  <c r="X122" i="3"/>
  <c r="Z122" i="3" s="1"/>
  <c r="X123" i="3"/>
  <c r="Z123" i="3" s="1"/>
  <c r="X124" i="3"/>
  <c r="Z124" i="3" s="1"/>
  <c r="X125" i="3"/>
  <c r="AB125" i="3" s="1"/>
  <c r="X126" i="3"/>
  <c r="AB126" i="3" s="1"/>
  <c r="X127" i="3"/>
  <c r="AB127" i="3" s="1"/>
  <c r="Z128" i="3"/>
  <c r="X120" i="3"/>
  <c r="AB120" i="3" s="1"/>
  <c r="P121" i="3"/>
  <c r="T121" i="3" s="1"/>
  <c r="P120" i="3"/>
  <c r="R120" i="3" s="1"/>
  <c r="X52" i="3"/>
  <c r="X155" i="3" s="1"/>
  <c r="P52" i="3"/>
  <c r="T52" i="3" s="1"/>
  <c r="X46" i="3"/>
  <c r="AB46" i="3" s="1"/>
  <c r="X44" i="3"/>
  <c r="AB44" i="3" s="1"/>
  <c r="AB302" i="3"/>
  <c r="AB301" i="3"/>
  <c r="AB172" i="3"/>
  <c r="Z172" i="3"/>
  <c r="AB171" i="3"/>
  <c r="Z171" i="3"/>
  <c r="AB170" i="3"/>
  <c r="Z170" i="3"/>
  <c r="AB169" i="3"/>
  <c r="Z169" i="3"/>
  <c r="Z165" i="3"/>
  <c r="Z164" i="3"/>
  <c r="AB163" i="3"/>
  <c r="Z163" i="3"/>
  <c r="AB162" i="3"/>
  <c r="Z162" i="3"/>
  <c r="AB161" i="3"/>
  <c r="Z161" i="3"/>
  <c r="AB160" i="3"/>
  <c r="Z160" i="3"/>
  <c r="AB159" i="3"/>
  <c r="Z159" i="3"/>
  <c r="AB158" i="3"/>
  <c r="Z158" i="3"/>
  <c r="X150" i="3"/>
  <c r="AB150" i="3" s="1"/>
  <c r="X149" i="3"/>
  <c r="Z149" i="3" s="1"/>
  <c r="AB146" i="3"/>
  <c r="Z146" i="3"/>
  <c r="AB145" i="3"/>
  <c r="Z145" i="3"/>
  <c r="AB144" i="3"/>
  <c r="Z144" i="3"/>
  <c r="AB143" i="3"/>
  <c r="Z143" i="3"/>
  <c r="AB142" i="3"/>
  <c r="Z142" i="3"/>
  <c r="AB141" i="3"/>
  <c r="Z141" i="3"/>
  <c r="AB140" i="3"/>
  <c r="Z140" i="3"/>
  <c r="AB139" i="3"/>
  <c r="Z139" i="3"/>
  <c r="AB138" i="3"/>
  <c r="Z138" i="3"/>
  <c r="AB137" i="3"/>
  <c r="Z137" i="3"/>
  <c r="AB136" i="3"/>
  <c r="Z136" i="3"/>
  <c r="AB135" i="3"/>
  <c r="Z135" i="3"/>
  <c r="AB134" i="3"/>
  <c r="Z134" i="3"/>
  <c r="AB133" i="3"/>
  <c r="Z133" i="3"/>
  <c r="Z132" i="3"/>
  <c r="AB131" i="3"/>
  <c r="AB130" i="3"/>
  <c r="AB124" i="3"/>
  <c r="AB60" i="3"/>
  <c r="Z60" i="3"/>
  <c r="Z59" i="3"/>
  <c r="AB58" i="3"/>
  <c r="Z58" i="3"/>
  <c r="AB57" i="3"/>
  <c r="Z57" i="3"/>
  <c r="AB55" i="3"/>
  <c r="X156" i="3"/>
  <c r="X152" i="3"/>
  <c r="X151" i="3"/>
  <c r="AB48" i="3"/>
  <c r="Z48" i="3"/>
  <c r="AB47" i="3"/>
  <c r="Z47" i="3"/>
  <c r="AB45" i="3"/>
  <c r="Z45" i="3"/>
  <c r="AB43" i="3"/>
  <c r="Z40" i="3"/>
  <c r="Z39" i="3"/>
  <c r="Z38" i="3"/>
  <c r="AB37" i="3"/>
  <c r="Z37" i="3"/>
  <c r="AB36" i="3"/>
  <c r="Z36" i="3"/>
  <c r="AB35" i="3"/>
  <c r="Z35" i="3"/>
  <c r="AB34" i="3"/>
  <c r="Z34" i="3"/>
  <c r="AB33" i="3"/>
  <c r="Z33" i="3"/>
  <c r="AB32" i="3"/>
  <c r="Z32" i="3"/>
  <c r="AB31" i="3"/>
  <c r="Z31" i="3"/>
  <c r="AB30" i="3"/>
  <c r="Z30" i="3"/>
  <c r="AB29" i="3"/>
  <c r="Z29" i="3"/>
  <c r="AB28" i="3"/>
  <c r="Z28" i="3"/>
  <c r="AB27" i="3"/>
  <c r="Z27" i="3"/>
  <c r="AB26" i="3"/>
  <c r="Z26" i="3"/>
  <c r="AB25" i="3"/>
  <c r="Z25" i="3"/>
  <c r="AB24" i="3"/>
  <c r="Z24" i="3"/>
  <c r="AB23" i="3"/>
  <c r="Z23" i="3"/>
  <c r="AB22" i="3"/>
  <c r="Z22" i="3"/>
  <c r="AB21" i="3"/>
  <c r="Z21" i="3"/>
  <c r="AB20" i="3"/>
  <c r="Z20" i="3"/>
  <c r="AB19" i="3"/>
  <c r="Z19" i="3"/>
  <c r="AB18" i="3"/>
  <c r="Z18" i="3"/>
  <c r="AB17" i="3"/>
  <c r="Z17" i="3"/>
  <c r="AB16" i="3"/>
  <c r="Z16" i="3"/>
  <c r="AB15" i="3"/>
  <c r="Z15" i="3"/>
  <c r="AB14" i="3"/>
  <c r="Z14" i="3"/>
  <c r="AB13" i="3"/>
  <c r="Z13" i="3"/>
  <c r="AB12" i="3"/>
  <c r="Z12" i="3"/>
  <c r="AB11" i="3"/>
  <c r="Z11" i="3"/>
  <c r="AB10" i="3"/>
  <c r="Z10" i="3"/>
  <c r="AB9" i="3"/>
  <c r="Z9" i="3"/>
  <c r="AB8" i="3"/>
  <c r="Z8" i="3"/>
  <c r="AB7" i="3"/>
  <c r="Z7" i="3"/>
  <c r="P150" i="3"/>
  <c r="R150" i="3" s="1"/>
  <c r="P149" i="3"/>
  <c r="R149" i="3" s="1"/>
  <c r="G301" i="3"/>
  <c r="P50" i="3"/>
  <c r="P152" i="3" s="1"/>
  <c r="P53" i="3"/>
  <c r="T53" i="3" s="1"/>
  <c r="P151" i="3"/>
  <c r="P43" i="3"/>
  <c r="T43" i="3" s="1"/>
  <c r="T302" i="3"/>
  <c r="T301" i="3"/>
  <c r="T300" i="3"/>
  <c r="R300" i="3"/>
  <c r="T299" i="3"/>
  <c r="R299" i="3"/>
  <c r="T298" i="3"/>
  <c r="R298" i="3"/>
  <c r="T297" i="3"/>
  <c r="R297" i="3"/>
  <c r="T296" i="3"/>
  <c r="R296" i="3"/>
  <c r="T295" i="3"/>
  <c r="R295" i="3"/>
  <c r="T294" i="3"/>
  <c r="R294" i="3"/>
  <c r="T293" i="3"/>
  <c r="R293" i="3"/>
  <c r="R290" i="3"/>
  <c r="R289" i="3"/>
  <c r="T172" i="3"/>
  <c r="R172" i="3"/>
  <c r="T171" i="3"/>
  <c r="R171" i="3"/>
  <c r="T170" i="3"/>
  <c r="R170" i="3"/>
  <c r="T169" i="3"/>
  <c r="R169" i="3"/>
  <c r="R165" i="3"/>
  <c r="R164" i="3"/>
  <c r="T163" i="3"/>
  <c r="R163" i="3"/>
  <c r="T162" i="3"/>
  <c r="R162" i="3"/>
  <c r="T161" i="3"/>
  <c r="R161" i="3"/>
  <c r="T160" i="3"/>
  <c r="R160" i="3"/>
  <c r="T159" i="3"/>
  <c r="R159" i="3"/>
  <c r="T158" i="3"/>
  <c r="R158" i="3"/>
  <c r="T148" i="3"/>
  <c r="R148" i="3"/>
  <c r="T146" i="3"/>
  <c r="R146" i="3"/>
  <c r="T145" i="3"/>
  <c r="R145" i="3"/>
  <c r="T144" i="3"/>
  <c r="R144" i="3"/>
  <c r="T143" i="3"/>
  <c r="R143" i="3"/>
  <c r="T142" i="3"/>
  <c r="R142" i="3"/>
  <c r="T141" i="3"/>
  <c r="R141" i="3"/>
  <c r="T140" i="3"/>
  <c r="R140" i="3"/>
  <c r="T139" i="3"/>
  <c r="R139" i="3"/>
  <c r="T138" i="3"/>
  <c r="R138" i="3"/>
  <c r="T137" i="3"/>
  <c r="R137" i="3"/>
  <c r="T136" i="3"/>
  <c r="R136" i="3"/>
  <c r="T135" i="3"/>
  <c r="R135" i="3"/>
  <c r="T134" i="3"/>
  <c r="R134" i="3"/>
  <c r="T133" i="3"/>
  <c r="R133" i="3"/>
  <c r="T132" i="3"/>
  <c r="R132" i="3"/>
  <c r="T131" i="3"/>
  <c r="R131" i="3"/>
  <c r="T130" i="3"/>
  <c r="R130" i="3"/>
  <c r="T129" i="3"/>
  <c r="R129" i="3"/>
  <c r="T128" i="3"/>
  <c r="R128" i="3"/>
  <c r="T127" i="3"/>
  <c r="R127" i="3"/>
  <c r="T126" i="3"/>
  <c r="R126" i="3"/>
  <c r="T125" i="3"/>
  <c r="R125" i="3"/>
  <c r="T124" i="3"/>
  <c r="R124" i="3"/>
  <c r="T123" i="3"/>
  <c r="R123" i="3"/>
  <c r="T122" i="3"/>
  <c r="R122" i="3"/>
  <c r="T60" i="3"/>
  <c r="R60" i="3"/>
  <c r="R59" i="3"/>
  <c r="T58" i="3"/>
  <c r="R58" i="3"/>
  <c r="T57" i="3"/>
  <c r="R57" i="3"/>
  <c r="T55" i="3"/>
  <c r="R55" i="3"/>
  <c r="T49" i="3"/>
  <c r="R49" i="3"/>
  <c r="T48" i="3"/>
  <c r="R48" i="3"/>
  <c r="T47" i="3"/>
  <c r="R47" i="3"/>
  <c r="T46" i="3"/>
  <c r="R46" i="3"/>
  <c r="T45" i="3"/>
  <c r="R45" i="3"/>
  <c r="R40" i="3"/>
  <c r="R39" i="3"/>
  <c r="R38" i="3"/>
  <c r="T37" i="3"/>
  <c r="R37" i="3"/>
  <c r="T36" i="3"/>
  <c r="R36" i="3"/>
  <c r="T35" i="3"/>
  <c r="R35" i="3"/>
  <c r="T34" i="3"/>
  <c r="R34" i="3"/>
  <c r="T33" i="3"/>
  <c r="R33" i="3"/>
  <c r="T32" i="3"/>
  <c r="R32" i="3"/>
  <c r="T31" i="3"/>
  <c r="R31" i="3"/>
  <c r="T30" i="3"/>
  <c r="R30" i="3"/>
  <c r="T29" i="3"/>
  <c r="R29" i="3"/>
  <c r="T28" i="3"/>
  <c r="R28" i="3"/>
  <c r="T27" i="3"/>
  <c r="R27" i="3"/>
  <c r="T26" i="3"/>
  <c r="R26" i="3"/>
  <c r="T25" i="3"/>
  <c r="R25" i="3"/>
  <c r="T24" i="3"/>
  <c r="R24" i="3"/>
  <c r="T23" i="3"/>
  <c r="R23" i="3"/>
  <c r="T22" i="3"/>
  <c r="R22" i="3"/>
  <c r="T21" i="3"/>
  <c r="R21" i="3"/>
  <c r="T20" i="3"/>
  <c r="R20" i="3"/>
  <c r="T19" i="3"/>
  <c r="R19" i="3"/>
  <c r="T18" i="3"/>
  <c r="R18" i="3"/>
  <c r="T17" i="3"/>
  <c r="R17" i="3"/>
  <c r="T16" i="3"/>
  <c r="R16" i="3"/>
  <c r="T15" i="3"/>
  <c r="R15" i="3"/>
  <c r="T14" i="3"/>
  <c r="R14" i="3"/>
  <c r="T13" i="3"/>
  <c r="R13" i="3"/>
  <c r="T12" i="3"/>
  <c r="R12" i="3"/>
  <c r="T11" i="3"/>
  <c r="R11" i="3"/>
  <c r="T10" i="3"/>
  <c r="R10" i="3"/>
  <c r="T9" i="3"/>
  <c r="R9" i="3"/>
  <c r="T8" i="3"/>
  <c r="R8" i="3"/>
  <c r="T7" i="3"/>
  <c r="R7" i="3"/>
  <c r="I302" i="3"/>
  <c r="G302" i="3"/>
  <c r="I301" i="3"/>
  <c r="I300" i="3"/>
  <c r="G300" i="3"/>
  <c r="I299" i="3"/>
  <c r="G299" i="3"/>
  <c r="I298" i="3"/>
  <c r="G298" i="3"/>
  <c r="I297" i="3"/>
  <c r="G297" i="3"/>
  <c r="I296" i="3"/>
  <c r="G296" i="3"/>
  <c r="I295" i="3"/>
  <c r="G295" i="3"/>
  <c r="I294" i="3"/>
  <c r="G294" i="3"/>
  <c r="I293" i="3"/>
  <c r="G293" i="3"/>
  <c r="I290" i="3"/>
  <c r="I289" i="3"/>
  <c r="I172" i="3"/>
  <c r="G172" i="3"/>
  <c r="I171" i="3"/>
  <c r="G171" i="3"/>
  <c r="I170" i="3"/>
  <c r="G170" i="3"/>
  <c r="I169" i="3"/>
  <c r="G169" i="3"/>
  <c r="E166" i="3"/>
  <c r="G166" i="3" s="1"/>
  <c r="G165" i="3"/>
  <c r="G164" i="3"/>
  <c r="I163" i="3"/>
  <c r="G163" i="3"/>
  <c r="I162" i="3"/>
  <c r="G162" i="3"/>
  <c r="I161" i="3"/>
  <c r="G161" i="3"/>
  <c r="I160" i="3"/>
  <c r="G160" i="3"/>
  <c r="I159" i="3"/>
  <c r="G159" i="3"/>
  <c r="I158" i="3"/>
  <c r="G158" i="3"/>
  <c r="I157" i="3"/>
  <c r="G157" i="3"/>
  <c r="I156" i="3"/>
  <c r="G156" i="3"/>
  <c r="I155" i="3"/>
  <c r="G155" i="3"/>
  <c r="I154" i="3"/>
  <c r="G154" i="3"/>
  <c r="I153" i="3"/>
  <c r="G153" i="3"/>
  <c r="I152" i="3"/>
  <c r="G152" i="3"/>
  <c r="I151" i="3"/>
  <c r="G151" i="3"/>
  <c r="I150" i="3"/>
  <c r="G150" i="3"/>
  <c r="I149" i="3"/>
  <c r="G149" i="3"/>
  <c r="I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I139" i="3"/>
  <c r="G139" i="3"/>
  <c r="I138" i="3"/>
  <c r="G138" i="3"/>
  <c r="I137" i="3"/>
  <c r="G137" i="3"/>
  <c r="I136" i="3"/>
  <c r="G136" i="3"/>
  <c r="I135" i="3"/>
  <c r="G135" i="3"/>
  <c r="I134" i="3"/>
  <c r="G134" i="3"/>
  <c r="I133" i="3"/>
  <c r="G133" i="3"/>
  <c r="I132" i="3"/>
  <c r="G132" i="3"/>
  <c r="I131" i="3"/>
  <c r="G131" i="3"/>
  <c r="I130" i="3"/>
  <c r="G130" i="3"/>
  <c r="I129" i="3"/>
  <c r="G129" i="3"/>
  <c r="I128" i="3"/>
  <c r="G128" i="3"/>
  <c r="I127" i="3"/>
  <c r="G127" i="3"/>
  <c r="I126" i="3"/>
  <c r="G126" i="3"/>
  <c r="I125" i="3"/>
  <c r="G125" i="3"/>
  <c r="I124" i="3"/>
  <c r="G124" i="3"/>
  <c r="I123" i="3"/>
  <c r="G123" i="3"/>
  <c r="I122" i="3"/>
  <c r="G122" i="3"/>
  <c r="I121" i="3"/>
  <c r="G121" i="3"/>
  <c r="I120" i="3"/>
  <c r="G120" i="3"/>
  <c r="E60" i="3"/>
  <c r="I60" i="3" s="1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I49" i="3"/>
  <c r="G49" i="3"/>
  <c r="I48" i="3"/>
  <c r="G48" i="3"/>
  <c r="I47" i="3"/>
  <c r="G47" i="3"/>
  <c r="I46" i="3"/>
  <c r="G46" i="3"/>
  <c r="I45" i="3"/>
  <c r="G45" i="3"/>
  <c r="I44" i="3"/>
  <c r="G44" i="3"/>
  <c r="I43" i="3"/>
  <c r="G43" i="3"/>
  <c r="G40" i="3"/>
  <c r="G39" i="3"/>
  <c r="G38" i="3"/>
  <c r="I37" i="3"/>
  <c r="G37" i="3"/>
  <c r="I36" i="3"/>
  <c r="G36" i="3"/>
  <c r="I35" i="3"/>
  <c r="G35" i="3"/>
  <c r="I34" i="3"/>
  <c r="G34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G28" i="2"/>
  <c r="G27" i="2"/>
  <c r="G22" i="2"/>
  <c r="G21" i="2"/>
  <c r="BC139" i="3" l="1"/>
  <c r="AN152" i="3"/>
  <c r="AR152" i="3" s="1"/>
  <c r="G308" i="3"/>
  <c r="G319" i="3" s="1"/>
  <c r="R43" i="3"/>
  <c r="AP8" i="3"/>
  <c r="AR8" i="3"/>
  <c r="T149" i="3"/>
  <c r="Z148" i="3"/>
  <c r="T120" i="3"/>
  <c r="T50" i="3"/>
  <c r="AX140" i="3"/>
  <c r="AZ140" i="3"/>
  <c r="AX302" i="3"/>
  <c r="Z125" i="3"/>
  <c r="Z126" i="3"/>
  <c r="R121" i="3"/>
  <c r="Z127" i="3"/>
  <c r="AN121" i="3"/>
  <c r="AR121" i="3" s="1"/>
  <c r="R50" i="3"/>
  <c r="AJ44" i="3"/>
  <c r="AH298" i="3"/>
  <c r="BC8" i="3"/>
  <c r="BC127" i="3"/>
  <c r="Z44" i="3"/>
  <c r="Z295" i="3"/>
  <c r="AX27" i="3"/>
  <c r="AZ27" i="3"/>
  <c r="AZ41" i="3" s="1"/>
  <c r="AX301" i="3"/>
  <c r="BC26" i="3"/>
  <c r="AP293" i="3"/>
  <c r="R302" i="3"/>
  <c r="AP139" i="3"/>
  <c r="Z120" i="3"/>
  <c r="AR139" i="3"/>
  <c r="AX26" i="3"/>
  <c r="AH296" i="3"/>
  <c r="Z121" i="3"/>
  <c r="R301" i="3"/>
  <c r="Z52" i="3"/>
  <c r="AB122" i="3"/>
  <c r="AB52" i="3"/>
  <c r="I173" i="3"/>
  <c r="Z297" i="3"/>
  <c r="AH299" i="3"/>
  <c r="BC150" i="3"/>
  <c r="X54" i="3"/>
  <c r="AB54" i="3" s="1"/>
  <c r="AH122" i="3"/>
  <c r="AP26" i="3"/>
  <c r="AP120" i="3"/>
  <c r="AR118" i="3"/>
  <c r="AZ291" i="3"/>
  <c r="Z155" i="3"/>
  <c r="AB155" i="3"/>
  <c r="AX291" i="3"/>
  <c r="AX318" i="3" s="1"/>
  <c r="P54" i="3"/>
  <c r="P56" i="3" s="1"/>
  <c r="T56" i="3" s="1"/>
  <c r="BC124" i="3"/>
  <c r="BC123" i="3"/>
  <c r="AB296" i="3"/>
  <c r="AZ44" i="3"/>
  <c r="BC122" i="3"/>
  <c r="AH125" i="3"/>
  <c r="Z147" i="3"/>
  <c r="BC120" i="3"/>
  <c r="BC43" i="3"/>
  <c r="Z299" i="3"/>
  <c r="AH126" i="3"/>
  <c r="AP122" i="3"/>
  <c r="I41" i="3"/>
  <c r="AH315" i="3"/>
  <c r="AP291" i="3"/>
  <c r="AP318" i="3" s="1"/>
  <c r="P155" i="3"/>
  <c r="Z300" i="3"/>
  <c r="AJ118" i="3"/>
  <c r="AH291" i="3"/>
  <c r="AH318" i="3" s="1"/>
  <c r="AR291" i="3"/>
  <c r="AV155" i="3"/>
  <c r="AZ155" i="3" s="1"/>
  <c r="P156" i="3"/>
  <c r="T156" i="3" s="1"/>
  <c r="AJ291" i="3"/>
  <c r="R52" i="3"/>
  <c r="Z150" i="3"/>
  <c r="T150" i="3"/>
  <c r="Z293" i="3"/>
  <c r="AZ118" i="3"/>
  <c r="AB293" i="3"/>
  <c r="AX315" i="3"/>
  <c r="AZ173" i="3"/>
  <c r="BC60" i="3"/>
  <c r="AB123" i="3"/>
  <c r="Z294" i="3"/>
  <c r="P44" i="3"/>
  <c r="BC44" i="3" s="1"/>
  <c r="R53" i="3"/>
  <c r="P147" i="3"/>
  <c r="AP315" i="3"/>
  <c r="BC166" i="3"/>
  <c r="AX173" i="3"/>
  <c r="AX317" i="3" s="1"/>
  <c r="BC149" i="3"/>
  <c r="AZ149" i="3"/>
  <c r="BC52" i="3"/>
  <c r="BC126" i="3"/>
  <c r="AZ126" i="3"/>
  <c r="AZ300" i="3"/>
  <c r="BC46" i="3"/>
  <c r="BC148" i="3"/>
  <c r="BC133" i="3"/>
  <c r="BC55" i="3"/>
  <c r="BC125" i="3"/>
  <c r="AV51" i="3"/>
  <c r="AZ51" i="3" s="1"/>
  <c r="BC53" i="3"/>
  <c r="BC50" i="3"/>
  <c r="BC49" i="3"/>
  <c r="BC132" i="3"/>
  <c r="AZ296" i="3"/>
  <c r="AZ129" i="3"/>
  <c r="AX53" i="3"/>
  <c r="AZ122" i="3"/>
  <c r="AX298" i="3"/>
  <c r="AX123" i="3"/>
  <c r="AX299" i="3"/>
  <c r="AX124" i="3"/>
  <c r="AV152" i="3"/>
  <c r="AX133" i="3"/>
  <c r="AV156" i="3"/>
  <c r="AX125" i="3"/>
  <c r="AX49" i="3"/>
  <c r="AZ49" i="3"/>
  <c r="AZ54" i="3"/>
  <c r="AX54" i="3"/>
  <c r="AZ151" i="3"/>
  <c r="AX151" i="3"/>
  <c r="AX293" i="3"/>
  <c r="AX130" i="3"/>
  <c r="AX150" i="3"/>
  <c r="AX46" i="3"/>
  <c r="AX52" i="3"/>
  <c r="AX120" i="3"/>
  <c r="AX294" i="3"/>
  <c r="AZ52" i="3"/>
  <c r="AV121" i="3"/>
  <c r="AX295" i="3"/>
  <c r="AX132" i="3"/>
  <c r="AX139" i="3"/>
  <c r="AX127" i="3"/>
  <c r="AX147" i="3"/>
  <c r="AX8" i="3"/>
  <c r="AX128" i="3"/>
  <c r="AX148" i="3"/>
  <c r="AX55" i="3"/>
  <c r="AX297" i="3"/>
  <c r="AX50" i="3"/>
  <c r="AR173" i="3"/>
  <c r="AP44" i="3"/>
  <c r="AP147" i="3"/>
  <c r="AP173" i="3"/>
  <c r="AP317" i="3" s="1"/>
  <c r="AP149" i="3"/>
  <c r="AR50" i="3"/>
  <c r="AP132" i="3"/>
  <c r="AR308" i="3"/>
  <c r="AR41" i="3"/>
  <c r="AP50" i="3"/>
  <c r="AP128" i="3"/>
  <c r="AN154" i="3"/>
  <c r="AR154" i="3" s="1"/>
  <c r="AP129" i="3"/>
  <c r="AP297" i="3"/>
  <c r="AP298" i="3"/>
  <c r="AP124" i="3"/>
  <c r="AR54" i="3"/>
  <c r="AP54" i="3"/>
  <c r="AN56" i="3"/>
  <c r="AN155" i="3"/>
  <c r="AP150" i="3"/>
  <c r="AP130" i="3"/>
  <c r="AN156" i="3"/>
  <c r="AP299" i="3"/>
  <c r="AP125" i="3"/>
  <c r="AN151" i="3"/>
  <c r="BC151" i="3" s="1"/>
  <c r="AP294" i="3"/>
  <c r="AP46" i="3"/>
  <c r="AP52" i="3"/>
  <c r="AR52" i="3"/>
  <c r="AP131" i="3"/>
  <c r="AP300" i="3"/>
  <c r="AP126" i="3"/>
  <c r="AP295" i="3"/>
  <c r="AP53" i="3"/>
  <c r="AP152" i="3"/>
  <c r="AP127" i="3"/>
  <c r="AP296" i="3"/>
  <c r="AP49" i="3"/>
  <c r="AP133" i="3"/>
  <c r="AP148" i="3"/>
  <c r="AP55" i="3"/>
  <c r="AP123" i="3"/>
  <c r="AH173" i="3"/>
  <c r="AH317" i="3" s="1"/>
  <c r="AJ173" i="3"/>
  <c r="Z173" i="3"/>
  <c r="Z317" i="3" s="1"/>
  <c r="Z129" i="3"/>
  <c r="AJ148" i="3"/>
  <c r="AF54" i="3"/>
  <c r="AJ54" i="3" s="1"/>
  <c r="AJ149" i="3"/>
  <c r="AJ41" i="3"/>
  <c r="AH41" i="3"/>
  <c r="AH313" i="3" s="1"/>
  <c r="AH147" i="3"/>
  <c r="AH127" i="3"/>
  <c r="AF156" i="3"/>
  <c r="AJ156" i="3" s="1"/>
  <c r="AJ50" i="3"/>
  <c r="AH293" i="3"/>
  <c r="AJ151" i="3"/>
  <c r="AH151" i="3"/>
  <c r="AJ152" i="3"/>
  <c r="AH152" i="3"/>
  <c r="AJ308" i="3"/>
  <c r="AF155" i="3"/>
  <c r="AH49" i="3"/>
  <c r="AH150" i="3"/>
  <c r="AJ49" i="3"/>
  <c r="AH55" i="3"/>
  <c r="AH123" i="3"/>
  <c r="AH294" i="3"/>
  <c r="AH50" i="3"/>
  <c r="AH300" i="3"/>
  <c r="AH124" i="3"/>
  <c r="AH295" i="3"/>
  <c r="AH46" i="3"/>
  <c r="AH52" i="3"/>
  <c r="AH120" i="3"/>
  <c r="AH297" i="3"/>
  <c r="AH53" i="3"/>
  <c r="AH121" i="3"/>
  <c r="Z298" i="3"/>
  <c r="Z46" i="3"/>
  <c r="T152" i="3"/>
  <c r="R152" i="3"/>
  <c r="R151" i="3"/>
  <c r="T151" i="3"/>
  <c r="R157" i="3"/>
  <c r="T118" i="3"/>
  <c r="Z291" i="3"/>
  <c r="Z318" i="3" s="1"/>
  <c r="Z50" i="3"/>
  <c r="G173" i="3"/>
  <c r="AB41" i="3"/>
  <c r="Z51" i="3"/>
  <c r="AB118" i="3"/>
  <c r="AB149" i="3"/>
  <c r="F15" i="2"/>
  <c r="I291" i="3"/>
  <c r="AB291" i="3"/>
  <c r="F12" i="2"/>
  <c r="G15" i="2" s="1"/>
  <c r="G167" i="3"/>
  <c r="P51" i="3"/>
  <c r="Z53" i="3"/>
  <c r="G41" i="3"/>
  <c r="I118" i="3"/>
  <c r="I167" i="3"/>
  <c r="AB173" i="3"/>
  <c r="I61" i="3"/>
  <c r="E10" i="2"/>
  <c r="F10" i="2" s="1"/>
  <c r="AB53" i="3"/>
  <c r="Z41" i="3"/>
  <c r="Z313" i="3" s="1"/>
  <c r="Z156" i="3"/>
  <c r="AB156" i="3"/>
  <c r="AB151" i="3"/>
  <c r="Z151" i="3"/>
  <c r="AB152" i="3"/>
  <c r="Z152" i="3"/>
  <c r="X153" i="3"/>
  <c r="Z49" i="3"/>
  <c r="AB49" i="3"/>
  <c r="Z55" i="3"/>
  <c r="Z43" i="3"/>
  <c r="AB50" i="3"/>
  <c r="R173" i="3"/>
  <c r="R317" i="3" s="1"/>
  <c r="T173" i="3"/>
  <c r="R291" i="3"/>
  <c r="R318" i="3" s="1"/>
  <c r="T291" i="3"/>
  <c r="I308" i="3"/>
  <c r="F20" i="2"/>
  <c r="G20" i="2" s="1"/>
  <c r="T308" i="3"/>
  <c r="T41" i="3"/>
  <c r="R41" i="3"/>
  <c r="R313" i="3" s="1"/>
  <c r="G60" i="3"/>
  <c r="G61" i="3" s="1"/>
  <c r="F14" i="2" l="1"/>
  <c r="G317" i="3"/>
  <c r="F13" i="2"/>
  <c r="G316" i="3"/>
  <c r="F9" i="2"/>
  <c r="E11" i="2" s="1"/>
  <c r="F11" i="2" s="1"/>
  <c r="G13" i="2" s="1"/>
  <c r="E16" i="2" s="1"/>
  <c r="F16" i="2" s="1"/>
  <c r="G314" i="3"/>
  <c r="F6" i="2"/>
  <c r="E7" i="2" s="1"/>
  <c r="F7" i="2" s="1"/>
  <c r="F18" i="2" s="1"/>
  <c r="G18" i="2" s="1"/>
  <c r="G313" i="3"/>
  <c r="AH308" i="3"/>
  <c r="AH319" i="3" s="1"/>
  <c r="R308" i="3"/>
  <c r="R319" i="3" s="1"/>
  <c r="AP308" i="3"/>
  <c r="AP319" i="3" s="1"/>
  <c r="Z54" i="3"/>
  <c r="AX308" i="3"/>
  <c r="AX319" i="3" s="1"/>
  <c r="Z308" i="3"/>
  <c r="Z319" i="3" s="1"/>
  <c r="AP41" i="3"/>
  <c r="AP313" i="3" s="1"/>
  <c r="BC121" i="3"/>
  <c r="AP121" i="3"/>
  <c r="R156" i="3"/>
  <c r="AX41" i="3"/>
  <c r="AX313" i="3" s="1"/>
  <c r="AB308" i="3"/>
  <c r="R56" i="3"/>
  <c r="X56" i="3"/>
  <c r="AZ308" i="3"/>
  <c r="AX51" i="3"/>
  <c r="BC147" i="3"/>
  <c r="T147" i="3"/>
  <c r="R147" i="3"/>
  <c r="T44" i="3"/>
  <c r="R44" i="3"/>
  <c r="AV153" i="3"/>
  <c r="AX153" i="3" s="1"/>
  <c r="AX155" i="3"/>
  <c r="R155" i="3"/>
  <c r="T155" i="3"/>
  <c r="BC155" i="3"/>
  <c r="T54" i="3"/>
  <c r="R54" i="3"/>
  <c r="BC54" i="3"/>
  <c r="T157" i="3"/>
  <c r="AH156" i="3"/>
  <c r="AP154" i="3"/>
  <c r="AZ156" i="3"/>
  <c r="BC156" i="3"/>
  <c r="AZ152" i="3"/>
  <c r="BC152" i="3"/>
  <c r="AX156" i="3"/>
  <c r="AV154" i="3"/>
  <c r="BC51" i="3"/>
  <c r="AX152" i="3"/>
  <c r="AZ121" i="3"/>
  <c r="AX121" i="3"/>
  <c r="AN153" i="3"/>
  <c r="AR153" i="3" s="1"/>
  <c r="AR51" i="3"/>
  <c r="AP51" i="3"/>
  <c r="AP155" i="3"/>
  <c r="AR155" i="3"/>
  <c r="AR156" i="3"/>
  <c r="AP156" i="3"/>
  <c r="AP56" i="3"/>
  <c r="AR56" i="3"/>
  <c r="AR151" i="3"/>
  <c r="AP151" i="3"/>
  <c r="AF56" i="3"/>
  <c r="AH54" i="3"/>
  <c r="AH155" i="3"/>
  <c r="AJ155" i="3"/>
  <c r="AF154" i="3"/>
  <c r="AF153" i="3"/>
  <c r="AJ51" i="3"/>
  <c r="AH51" i="3"/>
  <c r="T51" i="3"/>
  <c r="R51" i="3"/>
  <c r="P154" i="3"/>
  <c r="P153" i="3"/>
  <c r="AB51" i="3"/>
  <c r="X154" i="3"/>
  <c r="AB154" i="3" s="1"/>
  <c r="E17" i="2"/>
  <c r="F17" i="2" s="1"/>
  <c r="AB153" i="3"/>
  <c r="Z153" i="3"/>
  <c r="Z157" i="3"/>
  <c r="AB157" i="3"/>
  <c r="E8" i="2" l="1"/>
  <c r="F8" i="2" s="1"/>
  <c r="G320" i="3"/>
  <c r="AV56" i="3"/>
  <c r="AB56" i="3"/>
  <c r="Z56" i="3"/>
  <c r="Z61" i="3" s="1"/>
  <c r="Z314" i="3" s="1"/>
  <c r="AP153" i="3"/>
  <c r="AB61" i="3"/>
  <c r="AZ153" i="3"/>
  <c r="AZ167" i="3" s="1"/>
  <c r="AP61" i="3"/>
  <c r="AP314" i="3" s="1"/>
  <c r="AR61" i="3"/>
  <c r="AX56" i="3"/>
  <c r="AX61" i="3" s="1"/>
  <c r="AX314" i="3" s="1"/>
  <c r="AZ56" i="3"/>
  <c r="AZ61" i="3" s="1"/>
  <c r="BC56" i="3"/>
  <c r="T61" i="3"/>
  <c r="R61" i="3"/>
  <c r="R314" i="3" s="1"/>
  <c r="BC153" i="3"/>
  <c r="F19" i="2"/>
  <c r="G19" i="2" s="1"/>
  <c r="F29" i="2" s="1"/>
  <c r="Z154" i="3"/>
  <c r="Z167" i="3" s="1"/>
  <c r="Z316" i="3" s="1"/>
  <c r="BC154" i="3"/>
  <c r="AX154" i="3"/>
  <c r="AZ154" i="3"/>
  <c r="AZ157" i="3"/>
  <c r="AX157" i="3"/>
  <c r="AR157" i="3"/>
  <c r="AR167" i="3" s="1"/>
  <c r="AP157" i="3"/>
  <c r="AJ56" i="3"/>
  <c r="AJ61" i="3" s="1"/>
  <c r="AH56" i="3"/>
  <c r="AH61" i="3" s="1"/>
  <c r="AH314" i="3" s="1"/>
  <c r="BC157" i="3"/>
  <c r="AJ154" i="3"/>
  <c r="AH154" i="3"/>
  <c r="AJ153" i="3"/>
  <c r="AH153" i="3"/>
  <c r="T154" i="3"/>
  <c r="R154" i="3"/>
  <c r="T153" i="3"/>
  <c r="R153" i="3"/>
  <c r="AB167" i="3"/>
  <c r="Z320" i="3" l="1"/>
  <c r="AP167" i="3"/>
  <c r="AP316" i="3" s="1"/>
  <c r="AP320" i="3" s="1"/>
  <c r="T167" i="3"/>
  <c r="AX167" i="3"/>
  <c r="AX316" i="3" s="1"/>
  <c r="AX320" i="3" s="1"/>
  <c r="R167" i="3"/>
  <c r="R316" i="3" s="1"/>
  <c r="R320" i="3" s="1"/>
  <c r="AJ157" i="3"/>
  <c r="AJ167" i="3" s="1"/>
  <c r="AH157" i="3"/>
  <c r="AH167" i="3" s="1"/>
  <c r="AH316" i="3" s="1"/>
  <c r="AH320" i="3" s="1"/>
</calcChain>
</file>

<file path=xl/sharedStrings.xml><?xml version="1.0" encoding="utf-8"?>
<sst xmlns="http://schemas.openxmlformats.org/spreadsheetml/2006/main" count="2354" uniqueCount="206">
  <si>
    <t>název akce: VO Lipská</t>
  </si>
  <si>
    <t>popis: D.2.1.3_Rozpočet</t>
  </si>
  <si>
    <t>Rekapitulace ceny</t>
  </si>
  <si>
    <t>p.č.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</si>
  <si>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</si>
  <si>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</si>
  <si>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</si>
  <si>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</si>
  <si>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</si>
  <si>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</si>
  <si>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</si>
  <si>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materiál podružný</t>
  </si>
  <si>
    <t>materiál zemní+stavební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</si>
  <si>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</si>
  <si>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</si>
  <si>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</si>
  <si>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</si>
  <si>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</si>
  <si>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</si>
  <si>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</si>
  <si>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</si>
  <si>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zařízení staveniště, ostraha, bezpečnostní opatření, úklid</t>
  </si>
  <si>
    <t>1kpl</t>
  </si>
  <si>
    <t>provozní vlivy, DIO, dopravní značení, zábory</t>
  </si>
  <si>
    <t>cena bez DPH</t>
  </si>
  <si>
    <t xml:space="preserve">Vypracoval: </t>
  </si>
  <si>
    <t>R.Coufal</t>
  </si>
  <si>
    <t>Soupis položek</t>
  </si>
  <si>
    <t>č.položky</t>
  </si>
  <si>
    <t>popis 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</si>
  <si>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</si>
  <si>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</si>
  <si>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</si>
  <si>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</si>
  <si>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</si>
  <si>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</si>
  <si>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</si>
  <si>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</si>
  <si>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</si>
  <si>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kap.</t>
  </si>
  <si>
    <t>Dodávky zařízení</t>
  </si>
  <si>
    <t>V1-LED svítidlo,20W,kabel,konektory,bezdrátový komunikační a ovládací modul</t>
  </si>
  <si>
    <t>ks</t>
  </si>
  <si>
    <t>S</t>
  </si>
  <si>
    <t>*</t>
  </si>
  <si>
    <t>DE</t>
  </si>
  <si>
    <t>V2-LED svítidlo,80W,kabel,konektory,bezdrátový komunikační a ovládací modul</t>
  </si>
  <si>
    <t>V3-LED svítidlo,70W,kabel,konektory,bezdrátový komunikační a ovládací modul</t>
  </si>
  <si>
    <t>V4-LED svítidlo,50W,kabel,konektory,bezdrátový komunikační a ovládací modul</t>
  </si>
  <si>
    <t>V5-LED svítidlo,70W,kabel,konektory,bezdrátový komunikační a ovládací modul</t>
  </si>
  <si>
    <t>V6-LED svítidlo,30W,kabel,konektory,bezdrátový komunikační a ovládací modul</t>
  </si>
  <si>
    <t>V7-LED svítidlo,60W,kabel,konektory,bezdrátový komunikační a ovládací modul</t>
  </si>
  <si>
    <t>V8-LED svítidlo,40W,kabel,konektory,bezdrátový komunikační a ovládací modul</t>
  </si>
  <si>
    <t>stožár osvětlov bezpatic K5-133/89/60Z žárZn</t>
  </si>
  <si>
    <t>stožár osvětlov bezpatic K6-133/89/60Z žárZn</t>
  </si>
  <si>
    <t>stožár osvětlov přechodový PB6-133/108/89Z žárZn</t>
  </si>
  <si>
    <t>stožár osvětlov bezpatic U9-159/133/114Z žárZn</t>
  </si>
  <si>
    <t>stožár osvětlov bezpatic U10-159/133/114Z žárZn</t>
  </si>
  <si>
    <t>stožár osvětlov bezpatic U11-159/133/114Z žárZn</t>
  </si>
  <si>
    <t>výložník osvětlovací lomený SK1-500Z žárZn</t>
  </si>
  <si>
    <t>výložník osvětlov přechodový PDB1-500Z žárZn</t>
  </si>
  <si>
    <t>výložník osvětlov přechodový PDB1-1000Z žárZn</t>
  </si>
  <si>
    <t>výložník osvětlov přechodový PDB1-2000Z žárZn</t>
  </si>
  <si>
    <t>výložník osvětlov přechodový PDB1-ATYP</t>
  </si>
  <si>
    <t>výložník osvětlovací rovný UD1-500Z žárZn</t>
  </si>
  <si>
    <t>výložník osvětlovací rovný UD1-1000Z žárZn</t>
  </si>
  <si>
    <t>výložník osvětlovací rovný UD1-1500Z žárZn</t>
  </si>
  <si>
    <t>výložník osvětlovací rovný UD1-2000Z žárZn</t>
  </si>
  <si>
    <t>výložník osvětlovací rovný UD1-2500Z žárZn</t>
  </si>
  <si>
    <t>výložník osvětlovací rovný UD2-500/160Z žárZn</t>
  </si>
  <si>
    <t>výložník osvětlovací rovný UD2-1500/180Z žárZn</t>
  </si>
  <si>
    <t>výložník osvětlovací rovný UD2-500+1500/120Z žárZn</t>
  </si>
  <si>
    <t>zapínací bod RVO58</t>
  </si>
  <si>
    <t>Z</t>
  </si>
  <si>
    <t>/zapínací bod VO/ podstavec pod 2D plast    390039</t>
  </si>
  <si>
    <t>zapínací bod RVO61</t>
  </si>
  <si>
    <t>kabelová komora zemní</t>
  </si>
  <si>
    <t>venkovní optický sloupek</t>
  </si>
  <si>
    <t>řídící systém s LTE router do RVO</t>
  </si>
  <si>
    <t>kpl</t>
  </si>
  <si>
    <t>součet</t>
  </si>
  <si>
    <t>Materiál elektromontážní</t>
  </si>
  <si>
    <t>elvýzbroj stožáru SR721-27Al 1xE27/4xM8/35mm2</t>
  </si>
  <si>
    <t>ME</t>
  </si>
  <si>
    <t>/elvýzbroj stožáru/ kryt řady 721-724 IP20</t>
  </si>
  <si>
    <t>elvýzbroj stožáru SR722-27Al 2xE27/4xM8/35mm2</t>
  </si>
  <si>
    <t>kabel 1kV CYKY 4x25</t>
  </si>
  <si>
    <t>m</t>
  </si>
  <si>
    <t>kabel CYKY 5x2,5</t>
  </si>
  <si>
    <t>šňůra CGSG 3x1,0</t>
  </si>
  <si>
    <t>smršťovací trubice KZ4X/16-50(4x25)</t>
  </si>
  <si>
    <t>štítek kabelový 40x15mm střední</t>
  </si>
  <si>
    <t>vedení FeZn 30/4 (0,96kg/m)</t>
  </si>
  <si>
    <t>vedení FeZn/PVC pr.10/13mm(0,70kg/m)</t>
  </si>
  <si>
    <t>svorka pásku zemnící SR2b 4šrouby FeZn</t>
  </si>
  <si>
    <t>svorka pásku drátu zemnící SR3b 4šrouby FeZn</t>
  </si>
  <si>
    <t>smršťovací trubice RPK 50/16</t>
  </si>
  <si>
    <t>kabel 1kV CYKY 3x35+25</t>
  </si>
  <si>
    <t>smršťovací trubice KZ4X/16-50(4x35)</t>
  </si>
  <si>
    <t>kabelové oko Cu lisovací 35x8 KU</t>
  </si>
  <si>
    <t>zemní tlustostěnné mikrotrubičky 14/10 včetně spojek, koncovek</t>
  </si>
  <si>
    <t>Materiál zemní+stavební</t>
  </si>
  <si>
    <t>výstražná fólie šířka 0,34m</t>
  </si>
  <si>
    <t>MZ</t>
  </si>
  <si>
    <t>m3</t>
  </si>
  <si>
    <t>roura PE pr.63mm</t>
  </si>
  <si>
    <t>beton B13,5</t>
  </si>
  <si>
    <t>stožárové pouzdro plast SP315/1000</t>
  </si>
  <si>
    <t>stožárové pouzdro plast SP315/1500</t>
  </si>
  <si>
    <t>Elektromontáže</t>
  </si>
  <si>
    <t>svítidlo V1 venkovní na výložník</t>
  </si>
  <si>
    <t>CE</t>
  </si>
  <si>
    <t>svítidlo V2 venkovní na výložník</t>
  </si>
  <si>
    <t>svítidlo V3 venkovní na výložník</t>
  </si>
  <si>
    <t>svítidlo V4 venkovní na výložník</t>
  </si>
  <si>
    <t>svítidlo V5 venkovní na výložník</t>
  </si>
  <si>
    <t>svítidlo V6 venkovní na výložník</t>
  </si>
  <si>
    <t>svítidlo V7 venkovní na výložník</t>
  </si>
  <si>
    <t>svítidlo V8 venkovní na výložník</t>
  </si>
  <si>
    <t>stožár osvětlovací sadový ocelový</t>
  </si>
  <si>
    <t>stožár osvětlovací ocelový do 12m</t>
  </si>
  <si>
    <t>výložník na stožár 1-ramenný do 35kg</t>
  </si>
  <si>
    <t>výložník na stožár 1-ramenný nad 35kg</t>
  </si>
  <si>
    <t>výložník na stožár 2-ramenný do 70kg</t>
  </si>
  <si>
    <t>elektrovýzbroj stožárů pro 1 okruh</t>
  </si>
  <si>
    <t>elektrovýzbroj stožárů pro 2 okruhy</t>
  </si>
  <si>
    <t>kabel Cu(-1kV CYKY) volně uložený do 3x35/4x25</t>
  </si>
  <si>
    <t>kabel(-CYKY) volně uložený do 3x6/4x4/7x2,5</t>
  </si>
  <si>
    <t>šňůra střední volně ulož.do 2x6/4x4/5x2,5/7x1,5</t>
  </si>
  <si>
    <t>ukončení kabelu smršťovací trubicí do 4x25</t>
  </si>
  <si>
    <t>ukončení šňůry do 3x4</t>
  </si>
  <si>
    <t>označovací štítek na kabel</t>
  </si>
  <si>
    <t>uzemň.vedení v zemi/město úplná mtž FeZn do 120mm2</t>
  </si>
  <si>
    <t>svod bez podpěr drát do pr.10mm</t>
  </si>
  <si>
    <t>ochrana zemní svorky smršťovací trubicí 50/16mm</t>
  </si>
  <si>
    <t>skříň osvětlení RVO /osazení bez ukončení vodičů</t>
  </si>
  <si>
    <t>instalace a oživení bezdrátového systému stmívání</t>
  </si>
  <si>
    <t>instalace software pro řs</t>
  </si>
  <si>
    <t>iniciální konfigurace profilu stmívání, testování, zaučení</t>
  </si>
  <si>
    <t>kabel Cu(-1kV CYKY)volně uložený do 3x70/4x50/5x35</t>
  </si>
  <si>
    <t>Demontáže</t>
  </si>
  <si>
    <t>elektrovýzbroj stožárů pro 1 okruh           /dmtž</t>
  </si>
  <si>
    <t>CD</t>
  </si>
  <si>
    <t>stožár do 12m                         /dmtž</t>
  </si>
  <si>
    <t>svítidlo výbojkové venkovní       /dmtž</t>
  </si>
  <si>
    <t>rozvaděč do 200kg  /dmtž</t>
  </si>
  <si>
    <t>Zemní práce</t>
  </si>
  <si>
    <t>CZ</t>
  </si>
  <si>
    <t>výstražná fólie šířka nad 30cm</t>
  </si>
  <si>
    <t>odvoz zeminy do 10km vč.poplatku za skládku</t>
  </si>
  <si>
    <t>provizorní úprava terénu třída zeminy 3</t>
  </si>
  <si>
    <t>m2</t>
  </si>
  <si>
    <t>výkop kabel.rýhy šířka 35/hloubka 80cm tz.3/ko1.0</t>
  </si>
  <si>
    <t>bourání živičných povrchů 3-5cm</t>
  </si>
  <si>
    <t>zához kabelové rýhy šířka 35/hloubka 80cm tz.3</t>
  </si>
  <si>
    <t>betonová vozovka vrstva 10cm vč.materiálu</t>
  </si>
  <si>
    <t>doprava protlačovacího zařízení</t>
  </si>
  <si>
    <t>km</t>
  </si>
  <si>
    <t>výkop jámy do 2m3 pro stožár VO ruční tz.3/ko1.0</t>
  </si>
  <si>
    <t>pouzdrový základ VO mimo trasu kabelu pr.0,3/1,5m</t>
  </si>
  <si>
    <t>Ostatní náklady</t>
  </si>
  <si>
    <t>poplatek za recyklaci svítidla</t>
  </si>
  <si>
    <t>ON</t>
  </si>
  <si>
    <t>montážní plošina MP10 do 10m výšky</t>
  </si>
  <si>
    <t>přesun montážní plošiny MP10</t>
  </si>
  <si>
    <t>Datum: 16.6.2020</t>
  </si>
  <si>
    <t>I.etapa (stožár 6000 - 6014)</t>
  </si>
  <si>
    <t>II.etapa (stožár 6015 - 6042)</t>
  </si>
  <si>
    <t>III.etapa (stožár 6043 - 6064, 6092 - 6096)</t>
  </si>
  <si>
    <t>IV.etapa (stožár 6065 - 6079, 6080 - 6091 + 3x svítidla na stávající stožáry)</t>
  </si>
  <si>
    <t>V.etapa (stožár 6097-6117 + 3x svítidla na stávající stožáry)</t>
  </si>
  <si>
    <t>PD skutečné provedení stavby, předávací dokumentace vč. na CD</t>
  </si>
  <si>
    <t>revize (dílčí na každou etapu a výchozí na celé dílo), měření osvětlení, nastavení a seřízení systému</t>
  </si>
  <si>
    <t>zpracování Plánu pro provoz a údržbu</t>
  </si>
  <si>
    <t>zkušební provoz řídícího systéme</t>
  </si>
  <si>
    <t>dílenská a výrobní dokumentace</t>
  </si>
  <si>
    <t xml:space="preserve">geodetické zaměření skutečného provedení stavby na podkladu katastrální mapy  3x výtisk , 2xCD ( formát PDF a dwg) </t>
  </si>
  <si>
    <t>prořez (kabely, trubky, FeZn…)</t>
  </si>
  <si>
    <t>vytyčení inženýrských tras a zařízení</t>
  </si>
  <si>
    <t>označení stožárů</t>
  </si>
  <si>
    <t>zpracování PKZ – plán kontrol a zkoušek pro VO, Metropolitní síť, Řídící systém</t>
  </si>
  <si>
    <t>předvrtání otvorů pro vánoční ozdobu na stožáru min.80mm</t>
  </si>
  <si>
    <t>dodávka a osazení konektoru GESIS 3polový 230V (viz.MKMont)</t>
  </si>
  <si>
    <t>doplnění pojistkové spodky + pojistky (6A) na svorkovnici stožáru</t>
  </si>
  <si>
    <t>dodáka a montáž kabelu GESISxpojistka (viz.MKMont)</t>
  </si>
  <si>
    <t>statovací jáma tř.zeminy 3</t>
  </si>
  <si>
    <t>protlačování do pr.63mm/PE chránička tz.3/ko1.0</t>
  </si>
  <si>
    <t>roura korugovaná KOPODUR KD09063 pr.63/52mm</t>
  </si>
  <si>
    <t>/roura korugovaná 09063/ spojka 02063</t>
  </si>
  <si>
    <t>kabelový prostup z ohebné roury plast pr.110mm</t>
  </si>
  <si>
    <t>stožárové pouzdro plast SP250/1000</t>
  </si>
  <si>
    <t>pouzdrový základ VO mimo trasu kabelu pr.0,25/1,5m</t>
  </si>
  <si>
    <t>malta vápenocementová</t>
  </si>
  <si>
    <t>kg</t>
  </si>
  <si>
    <t>cihla vápenopísková 24/11,5/7,1</t>
  </si>
  <si>
    <t>asfaltový pás IPA400</t>
  </si>
  <si>
    <t>plech FeZn tl.0,5mm</t>
  </si>
  <si>
    <t>zděný pilíř pro skříň RVO58</t>
  </si>
  <si>
    <t>výkop jámy ruční třída zeminy 3/ko1.0</t>
  </si>
  <si>
    <t>betonový základ do bednění</t>
  </si>
  <si>
    <t>5kpl</t>
  </si>
  <si>
    <t>bourání betonu tl.20cm</t>
  </si>
  <si>
    <t>řezání spáry v betonu do 20cm</t>
  </si>
  <si>
    <t>asfaltobeton tl.4cm vč.materiálu a spojovacího nátěru</t>
  </si>
  <si>
    <t>písek kopaný 0-2mm pro Metropolitní síť</t>
  </si>
  <si>
    <t>kabelové lože pro Metropolitní síť, kopaný písek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</si>
</sst>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;#\ ###\ ##0;"/>
    <numFmt numFmtId="165" formatCode="##\ ###\ ##0;##\ ###\ ##0;"/>
    <numFmt numFmtId="166" formatCode="000000000"/>
    <numFmt numFmtId="167" formatCode="#\ ###\ ###"/>
    <numFmt numFmtId="168" formatCode="0.000;0.000;"/>
    <numFmt numFmtId="169" formatCode="0.00;0.00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0" fontId="8" fillId="0" borderId="0" applyNumberFormat="0" applyFill="0" applyBorder="0" applyAlignment="0" applyProtection="0"/>
    <xf numFmtId="0" fontId="9" fillId="0" borderId="29" applyNumberFormat="0" applyFill="0" applyAlignment="0" applyProtection="0"/>
    <xf numFmtId="0" fontId="10" fillId="0" borderId="30" applyNumberFormat="0" applyFill="0" applyAlignment="0" applyProtection="0"/>
    <xf numFmtId="0" fontId="11" fillId="0" borderId="31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2" applyNumberFormat="0" applyAlignment="0" applyProtection="0"/>
    <xf numFmtId="0" fontId="15" fillId="7" borderId="33" applyNumberFormat="0" applyAlignment="0" applyProtection="0"/>
    <xf numFmtId="0" fontId="16" fillId="7" borderId="32" applyNumberFormat="0" applyAlignment="0" applyProtection="0"/>
    <xf numFmtId="0" fontId="17" fillId="0" borderId="34" applyNumberFormat="0" applyFill="0" applyAlignment="0" applyProtection="0"/>
    <xf numFmtId="0" fontId="18" fillId="8" borderId="35" applyNumberFormat="0" applyAlignment="0" applyProtection="0"/>
    <xf numFmtId="0" fontId="19" fillId="0" borderId="0" applyNumberFormat="0" applyFill="0" applyBorder="0" applyAlignment="0" applyProtection="0"/>
    <xf numFmtId="0" fontId="7" fillId="9" borderId="36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quotePrefix="1" applyFont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4" fillId="0" borderId="0" xfId="0" quotePrefix="1" applyFont="1"/>
    <xf numFmtId="2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49" fontId="3" fillId="0" borderId="8" xfId="0" applyNumberFormat="1" applyFont="1" applyBorder="1"/>
    <xf numFmtId="2" fontId="3" fillId="0" borderId="9" xfId="0" applyNumberFormat="1" applyFont="1" applyBorder="1"/>
    <xf numFmtId="164" fontId="3" fillId="0" borderId="9" xfId="0" applyNumberFormat="1" applyFont="1" applyBorder="1"/>
    <xf numFmtId="165" fontId="3" fillId="0" borderId="10" xfId="0" applyNumberFormat="1" applyFont="1" applyBorder="1"/>
    <xf numFmtId="2" fontId="3" fillId="3" borderId="9" xfId="0" applyNumberFormat="1" applyFont="1" applyFill="1" applyBorder="1"/>
    <xf numFmtId="165" fontId="3" fillId="0" borderId="0" xfId="0" applyNumberFormat="1" applyFont="1"/>
    <xf numFmtId="0" fontId="3" fillId="0" borderId="11" xfId="0" applyFont="1" applyBorder="1"/>
    <xf numFmtId="49" fontId="3" fillId="0" borderId="12" xfId="0" applyNumberFormat="1" applyFont="1" applyBorder="1"/>
    <xf numFmtId="2" fontId="3" fillId="0" borderId="13" xfId="0" applyNumberFormat="1" applyFont="1" applyBorder="1"/>
    <xf numFmtId="164" fontId="3" fillId="0" borderId="13" xfId="0" applyNumberFormat="1" applyFont="1" applyBorder="1"/>
    <xf numFmtId="165" fontId="3" fillId="0" borderId="14" xfId="0" applyNumberFormat="1" applyFont="1" applyBorder="1"/>
    <xf numFmtId="164" fontId="3" fillId="0" borderId="9" xfId="0" applyNumberFormat="1" applyFont="1" applyBorder="1" applyAlignment="1">
      <alignment horizontal="center"/>
    </xf>
    <xf numFmtId="165" fontId="3" fillId="3" borderId="10" xfId="0" applyNumberFormat="1" applyFont="1" applyFill="1" applyBorder="1"/>
    <xf numFmtId="0" fontId="3" fillId="0" borderId="4" xfId="0" applyFont="1" applyBorder="1"/>
    <xf numFmtId="49" fontId="3" fillId="0" borderId="15" xfId="0" applyNumberFormat="1" applyFont="1" applyBorder="1"/>
    <xf numFmtId="2" fontId="3" fillId="0" borderId="5" xfId="0" applyNumberFormat="1" applyFont="1" applyBorder="1"/>
    <xf numFmtId="164" fontId="3" fillId="0" borderId="5" xfId="0" applyNumberFormat="1" applyFont="1" applyBorder="1"/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6" fontId="3" fillId="0" borderId="5" xfId="0" applyNumberFormat="1" applyFont="1" applyBorder="1"/>
    <xf numFmtId="0" fontId="3" fillId="0" borderId="5" xfId="0" applyFont="1" applyBorder="1"/>
    <xf numFmtId="167" fontId="3" fillId="0" borderId="5" xfId="0" applyNumberFormat="1" applyFont="1" applyBorder="1"/>
    <xf numFmtId="168" fontId="3" fillId="0" borderId="5" xfId="0" applyNumberFormat="1" applyFont="1" applyBorder="1"/>
    <xf numFmtId="169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4" fillId="0" borderId="16" xfId="0" applyFont="1" applyBorder="1"/>
    <xf numFmtId="166" fontId="4" fillId="0" borderId="0" xfId="0" applyNumberFormat="1" applyFont="1"/>
    <xf numFmtId="2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169" fontId="4" fillId="0" borderId="0" xfId="0" applyNumberFormat="1" applyFont="1"/>
    <xf numFmtId="0" fontId="4" fillId="0" borderId="17" xfId="0" applyFont="1" applyBorder="1" applyAlignment="1">
      <alignment horizontal="center"/>
    </xf>
    <xf numFmtId="166" fontId="3" fillId="0" borderId="9" xfId="0" applyNumberFormat="1" applyFont="1" applyBorder="1"/>
    <xf numFmtId="49" fontId="3" fillId="0" borderId="9" xfId="0" applyNumberFormat="1" applyFont="1" applyBorder="1" applyAlignment="1">
      <alignment wrapText="1"/>
    </xf>
    <xf numFmtId="49" fontId="3" fillId="0" borderId="9" xfId="0" applyNumberFormat="1" applyFont="1" applyBorder="1"/>
    <xf numFmtId="167" fontId="3" fillId="0" borderId="9" xfId="0" applyNumberFormat="1" applyFont="1" applyBorder="1"/>
    <xf numFmtId="168" fontId="3" fillId="0" borderId="9" xfId="0" applyNumberFormat="1" applyFont="1" applyBorder="1"/>
    <xf numFmtId="16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/>
    <xf numFmtId="0" fontId="4" fillId="2" borderId="16" xfId="0" applyFont="1" applyFill="1" applyBorder="1"/>
    <xf numFmtId="166" fontId="4" fillId="2" borderId="0" xfId="0" applyNumberFormat="1" applyFont="1" applyFill="1"/>
    <xf numFmtId="49" fontId="4" fillId="2" borderId="0" xfId="0" applyNumberFormat="1" applyFont="1" applyFill="1"/>
    <xf numFmtId="2" fontId="4" fillId="2" borderId="0" xfId="0" applyNumberFormat="1" applyFont="1" applyFill="1"/>
    <xf numFmtId="167" fontId="4" fillId="2" borderId="0" xfId="0" applyNumberFormat="1" applyFont="1" applyFill="1"/>
    <xf numFmtId="168" fontId="4" fillId="2" borderId="0" xfId="0" applyNumberFormat="1" applyFont="1" applyFill="1"/>
    <xf numFmtId="169" fontId="4" fillId="2" borderId="0" xfId="0" applyNumberFormat="1" applyFont="1" applyFill="1"/>
    <xf numFmtId="49" fontId="4" fillId="2" borderId="17" xfId="0" applyNumberFormat="1" applyFont="1" applyFill="1" applyBorder="1" applyAlignment="1">
      <alignment horizontal="center"/>
    </xf>
    <xf numFmtId="49" fontId="4" fillId="0" borderId="0" xfId="0" applyNumberFormat="1" applyFont="1"/>
    <xf numFmtId="0" fontId="4" fillId="0" borderId="18" xfId="0" applyFont="1" applyBorder="1"/>
    <xf numFmtId="166" fontId="4" fillId="0" borderId="19" xfId="0" applyNumberFormat="1" applyFont="1" applyBorder="1"/>
    <xf numFmtId="49" fontId="4" fillId="0" borderId="19" xfId="0" applyNumberFormat="1" applyFont="1" applyBorder="1"/>
    <xf numFmtId="2" fontId="4" fillId="0" borderId="19" xfId="0" applyNumberFormat="1" applyFont="1" applyBorder="1"/>
    <xf numFmtId="167" fontId="4" fillId="0" borderId="19" xfId="0" applyNumberFormat="1" applyFont="1" applyBorder="1"/>
    <xf numFmtId="168" fontId="4" fillId="0" borderId="19" xfId="0" applyNumberFormat="1" applyFont="1" applyBorder="1"/>
    <xf numFmtId="169" fontId="4" fillId="0" borderId="19" xfId="0" applyNumberFormat="1" applyFont="1" applyBorder="1"/>
    <xf numFmtId="49" fontId="4" fillId="0" borderId="20" xfId="0" applyNumberFormat="1" applyFont="1" applyBorder="1" applyAlignment="1">
      <alignment horizontal="center"/>
    </xf>
    <xf numFmtId="49" fontId="3" fillId="0" borderId="21" xfId="0" applyNumberFormat="1" applyFont="1" applyBorder="1"/>
    <xf numFmtId="0" fontId="4" fillId="2" borderId="22" xfId="0" applyFont="1" applyFill="1" applyBorder="1"/>
    <xf numFmtId="166" fontId="4" fillId="2" borderId="23" xfId="0" applyNumberFormat="1" applyFont="1" applyFill="1" applyBorder="1"/>
    <xf numFmtId="0" fontId="4" fillId="2" borderId="23" xfId="0" applyFont="1" applyFill="1" applyBorder="1"/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8" fontId="4" fillId="2" borderId="23" xfId="0" applyNumberFormat="1" applyFont="1" applyFill="1" applyBorder="1"/>
    <xf numFmtId="169" fontId="4" fillId="2" borderId="23" xfId="0" applyNumberFormat="1" applyFont="1" applyFill="1" applyBorder="1"/>
    <xf numFmtId="0" fontId="4" fillId="2" borderId="24" xfId="0" applyFont="1" applyFill="1" applyBorder="1" applyAlignment="1">
      <alignment horizontal="center"/>
    </xf>
    <xf numFmtId="166" fontId="3" fillId="0" borderId="0" xfId="0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" fontId="3" fillId="3" borderId="9" xfId="0" applyNumberFormat="1" applyFont="1" applyFill="1" applyBorder="1"/>
    <xf numFmtId="0" fontId="4" fillId="0" borderId="0" xfId="0" applyFont="1"/>
    <xf numFmtId="0" fontId="3" fillId="0" borderId="0" xfId="0" applyFont="1"/>
    <xf numFmtId="0" fontId="3" fillId="0" borderId="7" xfId="0" applyFont="1" applyBorder="1"/>
    <xf numFmtId="2" fontId="3" fillId="0" borderId="9" xfId="0" applyNumberFormat="1" applyFont="1" applyBorder="1"/>
    <xf numFmtId="2" fontId="3" fillId="0" borderId="0" xfId="0" applyNumberFormat="1" applyFont="1"/>
    <xf numFmtId="166" fontId="3" fillId="0" borderId="9" xfId="0" applyNumberFormat="1" applyFont="1" applyBorder="1"/>
    <xf numFmtId="49" fontId="3" fillId="0" borderId="9" xfId="0" applyNumberFormat="1" applyFont="1" applyBorder="1"/>
    <xf numFmtId="168" fontId="3" fillId="0" borderId="9" xfId="0" applyNumberFormat="1" applyFont="1" applyBorder="1"/>
    <xf numFmtId="16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/>
    <xf numFmtId="49" fontId="4" fillId="0" borderId="0" xfId="0" applyNumberFormat="1" applyFont="1"/>
    <xf numFmtId="0" fontId="4" fillId="0" borderId="18" xfId="0" applyFont="1" applyBorder="1"/>
    <xf numFmtId="166" fontId="4" fillId="0" borderId="19" xfId="0" applyNumberFormat="1" applyFont="1" applyBorder="1"/>
    <xf numFmtId="49" fontId="4" fillId="0" borderId="19" xfId="0" applyNumberFormat="1" applyFont="1" applyBorder="1"/>
    <xf numFmtId="2" fontId="4" fillId="0" borderId="19" xfId="0" applyNumberFormat="1" applyFont="1" applyBorder="1"/>
    <xf numFmtId="168" fontId="4" fillId="0" borderId="19" xfId="0" applyNumberFormat="1" applyFont="1" applyBorder="1"/>
    <xf numFmtId="169" fontId="4" fillId="0" borderId="19" xfId="0" applyNumberFormat="1" applyFont="1" applyBorder="1"/>
    <xf numFmtId="49" fontId="4" fillId="0" borderId="20" xfId="0" applyNumberFormat="1" applyFont="1" applyBorder="1" applyAlignment="1">
      <alignment horizontal="center"/>
    </xf>
    <xf numFmtId="0" fontId="4" fillId="2" borderId="22" xfId="0" applyFont="1" applyFill="1" applyBorder="1"/>
    <xf numFmtId="166" fontId="4" fillId="2" borderId="23" xfId="0" applyNumberFormat="1" applyFont="1" applyFill="1" applyBorder="1"/>
    <xf numFmtId="0" fontId="4" fillId="2" borderId="23" xfId="0" applyFont="1" applyFill="1" applyBorder="1"/>
    <xf numFmtId="2" fontId="4" fillId="2" borderId="23" xfId="0" applyNumberFormat="1" applyFont="1" applyFill="1" applyBorder="1"/>
    <xf numFmtId="168" fontId="4" fillId="2" borderId="23" xfId="0" applyNumberFormat="1" applyFont="1" applyFill="1" applyBorder="1"/>
    <xf numFmtId="169" fontId="4" fillId="2" borderId="23" xfId="0" applyNumberFormat="1" applyFont="1" applyFill="1" applyBorder="1"/>
    <xf numFmtId="0" fontId="4" fillId="2" borderId="24" xfId="0" applyFont="1" applyFill="1" applyBorder="1" applyAlignment="1">
      <alignment horizontal="center"/>
    </xf>
    <xf numFmtId="166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3" fillId="0" borderId="0" xfId="0" applyFont="1" applyAlignment="1">
      <alignment horizontal="center"/>
    </xf>
    <xf numFmtId="2" fontId="3" fillId="3" borderId="9" xfId="0" applyNumberFormat="1" applyFont="1" applyFill="1" applyBorder="1"/>
    <xf numFmtId="4" fontId="3" fillId="0" borderId="9" xfId="0" applyNumberFormat="1" applyFont="1" applyBorder="1"/>
    <xf numFmtId="4" fontId="3" fillId="3" borderId="9" xfId="0" applyNumberFormat="1" applyFont="1" applyFill="1" applyBorder="1"/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left" wrapText="1"/>
    </xf>
    <xf numFmtId="49" fontId="3" fillId="0" borderId="27" xfId="0" applyNumberFormat="1" applyFont="1" applyBorder="1" applyAlignment="1">
      <alignment horizontal="left" wrapText="1"/>
    </xf>
    <xf numFmtId="49" fontId="3" fillId="0" borderId="28" xfId="0" applyNumberFormat="1" applyFont="1" applyBorder="1" applyAlignment="1">
      <alignment horizontal="left" wrapText="1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</cellXfs>
  <cellStyles count="24">
    <cellStyle name="Celkem" xfId="16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7" builtinId="28" customBuiltin="1"/>
    <cellStyle name="Normální" xfId="0" builtinId="0"/>
    <cellStyle name="Poznámka" xfId="14" builtinId="10" customBuiltin="1"/>
    <cellStyle name="Propojená buňka" xfId="11" builtinId="24" customBuiltin="1"/>
    <cellStyle name="Správně" xfId="6" builtinId="26" customBuiltin="1"/>
    <cellStyle name="Špatně" xfId="23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5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tabSelected="1" view="pageBreakPreview" zoomScaleNormal="100" zoomScaleSheetLayoutView="100" workbookViewId="0">
      <selection activeCell="C32" sqref="C32"/>
    </sheetView>
  </sheetViews>
  <sheetFormatPr defaultRowHeight="14.25" x14ac:dyDescent="0.2"/>
  <cols>
    <col min="1" max="1" width="4.7109375" style="11" customWidth="1"/>
    <col min="2" max="2" width="10.7109375" style="11" customWidth="1"/>
    <col min="3" max="3" width="38.140625" style="11" customWidth="1"/>
    <col min="4" max="4" width="11.7109375" style="8" customWidth="1"/>
    <col min="5" max="5" width="14.7109375" style="9" customWidth="1"/>
    <col min="6" max="6" width="16.7109375" style="10" customWidth="1"/>
    <col min="7" max="8" width="9.28515625" style="11" hidden="1" customWidth="1"/>
    <col min="9" max="9" width="0" style="11" hidden="1" customWidth="1"/>
    <col min="10" max="256" width="9.140625" style="11"/>
    <col min="257" max="257" width="4.7109375" style="11" customWidth="1"/>
    <col min="258" max="258" width="10.7109375" style="11" customWidth="1"/>
    <col min="259" max="259" width="38.140625" style="11" customWidth="1"/>
    <col min="260" max="260" width="11.7109375" style="11" customWidth="1"/>
    <col min="261" max="261" width="14.7109375" style="11" customWidth="1"/>
    <col min="262" max="262" width="16.7109375" style="11" customWidth="1"/>
    <col min="263" max="264" width="0" style="11" hidden="1" customWidth="1"/>
    <col min="265" max="512" width="9.140625" style="11"/>
    <col min="513" max="513" width="4.7109375" style="11" customWidth="1"/>
    <col min="514" max="514" width="10.7109375" style="11" customWidth="1"/>
    <col min="515" max="515" width="38.140625" style="11" customWidth="1"/>
    <col min="516" max="516" width="11.7109375" style="11" customWidth="1"/>
    <col min="517" max="517" width="14.7109375" style="11" customWidth="1"/>
    <col min="518" max="518" width="16.7109375" style="11" customWidth="1"/>
    <col min="519" max="520" width="0" style="11" hidden="1" customWidth="1"/>
    <col min="521" max="768" width="9.140625" style="11"/>
    <col min="769" max="769" width="4.7109375" style="11" customWidth="1"/>
    <col min="770" max="770" width="10.7109375" style="11" customWidth="1"/>
    <col min="771" max="771" width="38.140625" style="11" customWidth="1"/>
    <col min="772" max="772" width="11.7109375" style="11" customWidth="1"/>
    <col min="773" max="773" width="14.7109375" style="11" customWidth="1"/>
    <col min="774" max="774" width="16.7109375" style="11" customWidth="1"/>
    <col min="775" max="776" width="0" style="11" hidden="1" customWidth="1"/>
    <col min="777" max="1024" width="9.140625" style="11"/>
    <col min="1025" max="1025" width="4.7109375" style="11" customWidth="1"/>
    <col min="1026" max="1026" width="10.7109375" style="11" customWidth="1"/>
    <col min="1027" max="1027" width="38.140625" style="11" customWidth="1"/>
    <col min="1028" max="1028" width="11.7109375" style="11" customWidth="1"/>
    <col min="1029" max="1029" width="14.7109375" style="11" customWidth="1"/>
    <col min="1030" max="1030" width="16.7109375" style="11" customWidth="1"/>
    <col min="1031" max="1032" width="0" style="11" hidden="1" customWidth="1"/>
    <col min="1033" max="1280" width="9.140625" style="11"/>
    <col min="1281" max="1281" width="4.7109375" style="11" customWidth="1"/>
    <col min="1282" max="1282" width="10.7109375" style="11" customWidth="1"/>
    <col min="1283" max="1283" width="38.140625" style="11" customWidth="1"/>
    <col min="1284" max="1284" width="11.7109375" style="11" customWidth="1"/>
    <col min="1285" max="1285" width="14.7109375" style="11" customWidth="1"/>
    <col min="1286" max="1286" width="16.7109375" style="11" customWidth="1"/>
    <col min="1287" max="1288" width="0" style="11" hidden="1" customWidth="1"/>
    <col min="1289" max="1536" width="9.140625" style="11"/>
    <col min="1537" max="1537" width="4.7109375" style="11" customWidth="1"/>
    <col min="1538" max="1538" width="10.7109375" style="11" customWidth="1"/>
    <col min="1539" max="1539" width="38.140625" style="11" customWidth="1"/>
    <col min="1540" max="1540" width="11.7109375" style="11" customWidth="1"/>
    <col min="1541" max="1541" width="14.7109375" style="11" customWidth="1"/>
    <col min="1542" max="1542" width="16.7109375" style="11" customWidth="1"/>
    <col min="1543" max="1544" width="0" style="11" hidden="1" customWidth="1"/>
    <col min="1545" max="1792" width="9.140625" style="11"/>
    <col min="1793" max="1793" width="4.7109375" style="11" customWidth="1"/>
    <col min="1794" max="1794" width="10.7109375" style="11" customWidth="1"/>
    <col min="1795" max="1795" width="38.140625" style="11" customWidth="1"/>
    <col min="1796" max="1796" width="11.7109375" style="11" customWidth="1"/>
    <col min="1797" max="1797" width="14.7109375" style="11" customWidth="1"/>
    <col min="1798" max="1798" width="16.7109375" style="11" customWidth="1"/>
    <col min="1799" max="1800" width="0" style="11" hidden="1" customWidth="1"/>
    <col min="1801" max="2048" width="9.140625" style="11"/>
    <col min="2049" max="2049" width="4.7109375" style="11" customWidth="1"/>
    <col min="2050" max="2050" width="10.7109375" style="11" customWidth="1"/>
    <col min="2051" max="2051" width="38.140625" style="11" customWidth="1"/>
    <col min="2052" max="2052" width="11.7109375" style="11" customWidth="1"/>
    <col min="2053" max="2053" width="14.7109375" style="11" customWidth="1"/>
    <col min="2054" max="2054" width="16.7109375" style="11" customWidth="1"/>
    <col min="2055" max="2056" width="0" style="11" hidden="1" customWidth="1"/>
    <col min="2057" max="2304" width="9.140625" style="11"/>
    <col min="2305" max="2305" width="4.7109375" style="11" customWidth="1"/>
    <col min="2306" max="2306" width="10.7109375" style="11" customWidth="1"/>
    <col min="2307" max="2307" width="38.140625" style="11" customWidth="1"/>
    <col min="2308" max="2308" width="11.7109375" style="11" customWidth="1"/>
    <col min="2309" max="2309" width="14.7109375" style="11" customWidth="1"/>
    <col min="2310" max="2310" width="16.7109375" style="11" customWidth="1"/>
    <col min="2311" max="2312" width="0" style="11" hidden="1" customWidth="1"/>
    <col min="2313" max="2560" width="9.140625" style="11"/>
    <col min="2561" max="2561" width="4.7109375" style="11" customWidth="1"/>
    <col min="2562" max="2562" width="10.7109375" style="11" customWidth="1"/>
    <col min="2563" max="2563" width="38.140625" style="11" customWidth="1"/>
    <col min="2564" max="2564" width="11.7109375" style="11" customWidth="1"/>
    <col min="2565" max="2565" width="14.7109375" style="11" customWidth="1"/>
    <col min="2566" max="2566" width="16.7109375" style="11" customWidth="1"/>
    <col min="2567" max="2568" width="0" style="11" hidden="1" customWidth="1"/>
    <col min="2569" max="2816" width="9.140625" style="11"/>
    <col min="2817" max="2817" width="4.7109375" style="11" customWidth="1"/>
    <col min="2818" max="2818" width="10.7109375" style="11" customWidth="1"/>
    <col min="2819" max="2819" width="38.140625" style="11" customWidth="1"/>
    <col min="2820" max="2820" width="11.7109375" style="11" customWidth="1"/>
    <col min="2821" max="2821" width="14.7109375" style="11" customWidth="1"/>
    <col min="2822" max="2822" width="16.7109375" style="11" customWidth="1"/>
    <col min="2823" max="2824" width="0" style="11" hidden="1" customWidth="1"/>
    <col min="2825" max="3072" width="9.140625" style="11"/>
    <col min="3073" max="3073" width="4.7109375" style="11" customWidth="1"/>
    <col min="3074" max="3074" width="10.7109375" style="11" customWidth="1"/>
    <col min="3075" max="3075" width="38.140625" style="11" customWidth="1"/>
    <col min="3076" max="3076" width="11.7109375" style="11" customWidth="1"/>
    <col min="3077" max="3077" width="14.7109375" style="11" customWidth="1"/>
    <col min="3078" max="3078" width="16.7109375" style="11" customWidth="1"/>
    <col min="3079" max="3080" width="0" style="11" hidden="1" customWidth="1"/>
    <col min="3081" max="3328" width="9.140625" style="11"/>
    <col min="3329" max="3329" width="4.7109375" style="11" customWidth="1"/>
    <col min="3330" max="3330" width="10.7109375" style="11" customWidth="1"/>
    <col min="3331" max="3331" width="38.140625" style="11" customWidth="1"/>
    <col min="3332" max="3332" width="11.7109375" style="11" customWidth="1"/>
    <col min="3333" max="3333" width="14.7109375" style="11" customWidth="1"/>
    <col min="3334" max="3334" width="16.7109375" style="11" customWidth="1"/>
    <col min="3335" max="3336" width="0" style="11" hidden="1" customWidth="1"/>
    <col min="3337" max="3584" width="9.140625" style="11"/>
    <col min="3585" max="3585" width="4.7109375" style="11" customWidth="1"/>
    <col min="3586" max="3586" width="10.7109375" style="11" customWidth="1"/>
    <col min="3587" max="3587" width="38.140625" style="11" customWidth="1"/>
    <col min="3588" max="3588" width="11.7109375" style="11" customWidth="1"/>
    <col min="3589" max="3589" width="14.7109375" style="11" customWidth="1"/>
    <col min="3590" max="3590" width="16.7109375" style="11" customWidth="1"/>
    <col min="3591" max="3592" width="0" style="11" hidden="1" customWidth="1"/>
    <col min="3593" max="3840" width="9.140625" style="11"/>
    <col min="3841" max="3841" width="4.7109375" style="11" customWidth="1"/>
    <col min="3842" max="3842" width="10.7109375" style="11" customWidth="1"/>
    <col min="3843" max="3843" width="38.140625" style="11" customWidth="1"/>
    <col min="3844" max="3844" width="11.7109375" style="11" customWidth="1"/>
    <col min="3845" max="3845" width="14.7109375" style="11" customWidth="1"/>
    <col min="3846" max="3846" width="16.7109375" style="11" customWidth="1"/>
    <col min="3847" max="3848" width="0" style="11" hidden="1" customWidth="1"/>
    <col min="3849" max="4096" width="9.140625" style="11"/>
    <col min="4097" max="4097" width="4.7109375" style="11" customWidth="1"/>
    <col min="4098" max="4098" width="10.7109375" style="11" customWidth="1"/>
    <col min="4099" max="4099" width="38.140625" style="11" customWidth="1"/>
    <col min="4100" max="4100" width="11.7109375" style="11" customWidth="1"/>
    <col min="4101" max="4101" width="14.7109375" style="11" customWidth="1"/>
    <col min="4102" max="4102" width="16.7109375" style="11" customWidth="1"/>
    <col min="4103" max="4104" width="0" style="11" hidden="1" customWidth="1"/>
    <col min="4105" max="4352" width="9.140625" style="11"/>
    <col min="4353" max="4353" width="4.7109375" style="11" customWidth="1"/>
    <col min="4354" max="4354" width="10.7109375" style="11" customWidth="1"/>
    <col min="4355" max="4355" width="38.140625" style="11" customWidth="1"/>
    <col min="4356" max="4356" width="11.7109375" style="11" customWidth="1"/>
    <col min="4357" max="4357" width="14.7109375" style="11" customWidth="1"/>
    <col min="4358" max="4358" width="16.7109375" style="11" customWidth="1"/>
    <col min="4359" max="4360" width="0" style="11" hidden="1" customWidth="1"/>
    <col min="4361" max="4608" width="9.140625" style="11"/>
    <col min="4609" max="4609" width="4.7109375" style="11" customWidth="1"/>
    <col min="4610" max="4610" width="10.7109375" style="11" customWidth="1"/>
    <col min="4611" max="4611" width="38.140625" style="11" customWidth="1"/>
    <col min="4612" max="4612" width="11.7109375" style="11" customWidth="1"/>
    <col min="4613" max="4613" width="14.7109375" style="11" customWidth="1"/>
    <col min="4614" max="4614" width="16.7109375" style="11" customWidth="1"/>
    <col min="4615" max="4616" width="0" style="11" hidden="1" customWidth="1"/>
    <col min="4617" max="4864" width="9.140625" style="11"/>
    <col min="4865" max="4865" width="4.7109375" style="11" customWidth="1"/>
    <col min="4866" max="4866" width="10.7109375" style="11" customWidth="1"/>
    <col min="4867" max="4867" width="38.140625" style="11" customWidth="1"/>
    <col min="4868" max="4868" width="11.7109375" style="11" customWidth="1"/>
    <col min="4869" max="4869" width="14.7109375" style="11" customWidth="1"/>
    <col min="4870" max="4870" width="16.7109375" style="11" customWidth="1"/>
    <col min="4871" max="4872" width="0" style="11" hidden="1" customWidth="1"/>
    <col min="4873" max="5120" width="9.140625" style="11"/>
    <col min="5121" max="5121" width="4.7109375" style="11" customWidth="1"/>
    <col min="5122" max="5122" width="10.7109375" style="11" customWidth="1"/>
    <col min="5123" max="5123" width="38.140625" style="11" customWidth="1"/>
    <col min="5124" max="5124" width="11.7109375" style="11" customWidth="1"/>
    <col min="5125" max="5125" width="14.7109375" style="11" customWidth="1"/>
    <col min="5126" max="5126" width="16.7109375" style="11" customWidth="1"/>
    <col min="5127" max="5128" width="0" style="11" hidden="1" customWidth="1"/>
    <col min="5129" max="5376" width="9.140625" style="11"/>
    <col min="5377" max="5377" width="4.7109375" style="11" customWidth="1"/>
    <col min="5378" max="5378" width="10.7109375" style="11" customWidth="1"/>
    <col min="5379" max="5379" width="38.140625" style="11" customWidth="1"/>
    <col min="5380" max="5380" width="11.7109375" style="11" customWidth="1"/>
    <col min="5381" max="5381" width="14.7109375" style="11" customWidth="1"/>
    <col min="5382" max="5382" width="16.7109375" style="11" customWidth="1"/>
    <col min="5383" max="5384" width="0" style="11" hidden="1" customWidth="1"/>
    <col min="5385" max="5632" width="9.140625" style="11"/>
    <col min="5633" max="5633" width="4.7109375" style="11" customWidth="1"/>
    <col min="5634" max="5634" width="10.7109375" style="11" customWidth="1"/>
    <col min="5635" max="5635" width="38.140625" style="11" customWidth="1"/>
    <col min="5636" max="5636" width="11.7109375" style="11" customWidth="1"/>
    <col min="5637" max="5637" width="14.7109375" style="11" customWidth="1"/>
    <col min="5638" max="5638" width="16.7109375" style="11" customWidth="1"/>
    <col min="5639" max="5640" width="0" style="11" hidden="1" customWidth="1"/>
    <col min="5641" max="5888" width="9.140625" style="11"/>
    <col min="5889" max="5889" width="4.7109375" style="11" customWidth="1"/>
    <col min="5890" max="5890" width="10.7109375" style="11" customWidth="1"/>
    <col min="5891" max="5891" width="38.140625" style="11" customWidth="1"/>
    <col min="5892" max="5892" width="11.7109375" style="11" customWidth="1"/>
    <col min="5893" max="5893" width="14.7109375" style="11" customWidth="1"/>
    <col min="5894" max="5894" width="16.7109375" style="11" customWidth="1"/>
    <col min="5895" max="5896" width="0" style="11" hidden="1" customWidth="1"/>
    <col min="5897" max="6144" width="9.140625" style="11"/>
    <col min="6145" max="6145" width="4.7109375" style="11" customWidth="1"/>
    <col min="6146" max="6146" width="10.7109375" style="11" customWidth="1"/>
    <col min="6147" max="6147" width="38.140625" style="11" customWidth="1"/>
    <col min="6148" max="6148" width="11.7109375" style="11" customWidth="1"/>
    <col min="6149" max="6149" width="14.7109375" style="11" customWidth="1"/>
    <col min="6150" max="6150" width="16.7109375" style="11" customWidth="1"/>
    <col min="6151" max="6152" width="0" style="11" hidden="1" customWidth="1"/>
    <col min="6153" max="6400" width="9.140625" style="11"/>
    <col min="6401" max="6401" width="4.7109375" style="11" customWidth="1"/>
    <col min="6402" max="6402" width="10.7109375" style="11" customWidth="1"/>
    <col min="6403" max="6403" width="38.140625" style="11" customWidth="1"/>
    <col min="6404" max="6404" width="11.7109375" style="11" customWidth="1"/>
    <col min="6405" max="6405" width="14.7109375" style="11" customWidth="1"/>
    <col min="6406" max="6406" width="16.7109375" style="11" customWidth="1"/>
    <col min="6407" max="6408" width="0" style="11" hidden="1" customWidth="1"/>
    <col min="6409" max="6656" width="9.140625" style="11"/>
    <col min="6657" max="6657" width="4.7109375" style="11" customWidth="1"/>
    <col min="6658" max="6658" width="10.7109375" style="11" customWidth="1"/>
    <col min="6659" max="6659" width="38.140625" style="11" customWidth="1"/>
    <col min="6660" max="6660" width="11.7109375" style="11" customWidth="1"/>
    <col min="6661" max="6661" width="14.7109375" style="11" customWidth="1"/>
    <col min="6662" max="6662" width="16.7109375" style="11" customWidth="1"/>
    <col min="6663" max="6664" width="0" style="11" hidden="1" customWidth="1"/>
    <col min="6665" max="6912" width="9.140625" style="11"/>
    <col min="6913" max="6913" width="4.7109375" style="11" customWidth="1"/>
    <col min="6914" max="6914" width="10.7109375" style="11" customWidth="1"/>
    <col min="6915" max="6915" width="38.140625" style="11" customWidth="1"/>
    <col min="6916" max="6916" width="11.7109375" style="11" customWidth="1"/>
    <col min="6917" max="6917" width="14.7109375" style="11" customWidth="1"/>
    <col min="6918" max="6918" width="16.7109375" style="11" customWidth="1"/>
    <col min="6919" max="6920" width="0" style="11" hidden="1" customWidth="1"/>
    <col min="6921" max="7168" width="9.140625" style="11"/>
    <col min="7169" max="7169" width="4.7109375" style="11" customWidth="1"/>
    <col min="7170" max="7170" width="10.7109375" style="11" customWidth="1"/>
    <col min="7171" max="7171" width="38.140625" style="11" customWidth="1"/>
    <col min="7172" max="7172" width="11.7109375" style="11" customWidth="1"/>
    <col min="7173" max="7173" width="14.7109375" style="11" customWidth="1"/>
    <col min="7174" max="7174" width="16.7109375" style="11" customWidth="1"/>
    <col min="7175" max="7176" width="0" style="11" hidden="1" customWidth="1"/>
    <col min="7177" max="7424" width="9.140625" style="11"/>
    <col min="7425" max="7425" width="4.7109375" style="11" customWidth="1"/>
    <col min="7426" max="7426" width="10.7109375" style="11" customWidth="1"/>
    <col min="7427" max="7427" width="38.140625" style="11" customWidth="1"/>
    <col min="7428" max="7428" width="11.7109375" style="11" customWidth="1"/>
    <col min="7429" max="7429" width="14.7109375" style="11" customWidth="1"/>
    <col min="7430" max="7430" width="16.7109375" style="11" customWidth="1"/>
    <col min="7431" max="7432" width="0" style="11" hidden="1" customWidth="1"/>
    <col min="7433" max="7680" width="9.140625" style="11"/>
    <col min="7681" max="7681" width="4.7109375" style="11" customWidth="1"/>
    <col min="7682" max="7682" width="10.7109375" style="11" customWidth="1"/>
    <col min="7683" max="7683" width="38.140625" style="11" customWidth="1"/>
    <col min="7684" max="7684" width="11.7109375" style="11" customWidth="1"/>
    <col min="7685" max="7685" width="14.7109375" style="11" customWidth="1"/>
    <col min="7686" max="7686" width="16.7109375" style="11" customWidth="1"/>
    <col min="7687" max="7688" width="0" style="11" hidden="1" customWidth="1"/>
    <col min="7689" max="7936" width="9.140625" style="11"/>
    <col min="7937" max="7937" width="4.7109375" style="11" customWidth="1"/>
    <col min="7938" max="7938" width="10.7109375" style="11" customWidth="1"/>
    <col min="7939" max="7939" width="38.140625" style="11" customWidth="1"/>
    <col min="7940" max="7940" width="11.7109375" style="11" customWidth="1"/>
    <col min="7941" max="7941" width="14.7109375" style="11" customWidth="1"/>
    <col min="7942" max="7942" width="16.7109375" style="11" customWidth="1"/>
    <col min="7943" max="7944" width="0" style="11" hidden="1" customWidth="1"/>
    <col min="7945" max="8192" width="9.140625" style="11"/>
    <col min="8193" max="8193" width="4.7109375" style="11" customWidth="1"/>
    <col min="8194" max="8194" width="10.7109375" style="11" customWidth="1"/>
    <col min="8195" max="8195" width="38.140625" style="11" customWidth="1"/>
    <col min="8196" max="8196" width="11.7109375" style="11" customWidth="1"/>
    <col min="8197" max="8197" width="14.7109375" style="11" customWidth="1"/>
    <col min="8198" max="8198" width="16.7109375" style="11" customWidth="1"/>
    <col min="8199" max="8200" width="0" style="11" hidden="1" customWidth="1"/>
    <col min="8201" max="8448" width="9.140625" style="11"/>
    <col min="8449" max="8449" width="4.7109375" style="11" customWidth="1"/>
    <col min="8450" max="8450" width="10.7109375" style="11" customWidth="1"/>
    <col min="8451" max="8451" width="38.140625" style="11" customWidth="1"/>
    <col min="8452" max="8452" width="11.7109375" style="11" customWidth="1"/>
    <col min="8453" max="8453" width="14.7109375" style="11" customWidth="1"/>
    <col min="8454" max="8454" width="16.7109375" style="11" customWidth="1"/>
    <col min="8455" max="8456" width="0" style="11" hidden="1" customWidth="1"/>
    <col min="8457" max="8704" width="9.140625" style="11"/>
    <col min="8705" max="8705" width="4.7109375" style="11" customWidth="1"/>
    <col min="8706" max="8706" width="10.7109375" style="11" customWidth="1"/>
    <col min="8707" max="8707" width="38.140625" style="11" customWidth="1"/>
    <col min="8708" max="8708" width="11.7109375" style="11" customWidth="1"/>
    <col min="8709" max="8709" width="14.7109375" style="11" customWidth="1"/>
    <col min="8710" max="8710" width="16.7109375" style="11" customWidth="1"/>
    <col min="8711" max="8712" width="0" style="11" hidden="1" customWidth="1"/>
    <col min="8713" max="8960" width="9.140625" style="11"/>
    <col min="8961" max="8961" width="4.7109375" style="11" customWidth="1"/>
    <col min="8962" max="8962" width="10.7109375" style="11" customWidth="1"/>
    <col min="8963" max="8963" width="38.140625" style="11" customWidth="1"/>
    <col min="8964" max="8964" width="11.7109375" style="11" customWidth="1"/>
    <col min="8965" max="8965" width="14.7109375" style="11" customWidth="1"/>
    <col min="8966" max="8966" width="16.7109375" style="11" customWidth="1"/>
    <col min="8967" max="8968" width="0" style="11" hidden="1" customWidth="1"/>
    <col min="8969" max="9216" width="9.140625" style="11"/>
    <col min="9217" max="9217" width="4.7109375" style="11" customWidth="1"/>
    <col min="9218" max="9218" width="10.7109375" style="11" customWidth="1"/>
    <col min="9219" max="9219" width="38.140625" style="11" customWidth="1"/>
    <col min="9220" max="9220" width="11.7109375" style="11" customWidth="1"/>
    <col min="9221" max="9221" width="14.7109375" style="11" customWidth="1"/>
    <col min="9222" max="9222" width="16.7109375" style="11" customWidth="1"/>
    <col min="9223" max="9224" width="0" style="11" hidden="1" customWidth="1"/>
    <col min="9225" max="9472" width="9.140625" style="11"/>
    <col min="9473" max="9473" width="4.7109375" style="11" customWidth="1"/>
    <col min="9474" max="9474" width="10.7109375" style="11" customWidth="1"/>
    <col min="9475" max="9475" width="38.140625" style="11" customWidth="1"/>
    <col min="9476" max="9476" width="11.7109375" style="11" customWidth="1"/>
    <col min="9477" max="9477" width="14.7109375" style="11" customWidth="1"/>
    <col min="9478" max="9478" width="16.7109375" style="11" customWidth="1"/>
    <col min="9479" max="9480" width="0" style="11" hidden="1" customWidth="1"/>
    <col min="9481" max="9728" width="9.140625" style="11"/>
    <col min="9729" max="9729" width="4.7109375" style="11" customWidth="1"/>
    <col min="9730" max="9730" width="10.7109375" style="11" customWidth="1"/>
    <col min="9731" max="9731" width="38.140625" style="11" customWidth="1"/>
    <col min="9732" max="9732" width="11.7109375" style="11" customWidth="1"/>
    <col min="9733" max="9733" width="14.7109375" style="11" customWidth="1"/>
    <col min="9734" max="9734" width="16.7109375" style="11" customWidth="1"/>
    <col min="9735" max="9736" width="0" style="11" hidden="1" customWidth="1"/>
    <col min="9737" max="9984" width="9.140625" style="11"/>
    <col min="9985" max="9985" width="4.7109375" style="11" customWidth="1"/>
    <col min="9986" max="9986" width="10.7109375" style="11" customWidth="1"/>
    <col min="9987" max="9987" width="38.140625" style="11" customWidth="1"/>
    <col min="9988" max="9988" width="11.7109375" style="11" customWidth="1"/>
    <col min="9989" max="9989" width="14.7109375" style="11" customWidth="1"/>
    <col min="9990" max="9990" width="16.7109375" style="11" customWidth="1"/>
    <col min="9991" max="9992" width="0" style="11" hidden="1" customWidth="1"/>
    <col min="9993" max="10240" width="9.140625" style="11"/>
    <col min="10241" max="10241" width="4.7109375" style="11" customWidth="1"/>
    <col min="10242" max="10242" width="10.7109375" style="11" customWidth="1"/>
    <col min="10243" max="10243" width="38.140625" style="11" customWidth="1"/>
    <col min="10244" max="10244" width="11.7109375" style="11" customWidth="1"/>
    <col min="10245" max="10245" width="14.7109375" style="11" customWidth="1"/>
    <col min="10246" max="10246" width="16.7109375" style="11" customWidth="1"/>
    <col min="10247" max="10248" width="0" style="11" hidden="1" customWidth="1"/>
    <col min="10249" max="10496" width="9.140625" style="11"/>
    <col min="10497" max="10497" width="4.7109375" style="11" customWidth="1"/>
    <col min="10498" max="10498" width="10.7109375" style="11" customWidth="1"/>
    <col min="10499" max="10499" width="38.140625" style="11" customWidth="1"/>
    <col min="10500" max="10500" width="11.7109375" style="11" customWidth="1"/>
    <col min="10501" max="10501" width="14.7109375" style="11" customWidth="1"/>
    <col min="10502" max="10502" width="16.7109375" style="11" customWidth="1"/>
    <col min="10503" max="10504" width="0" style="11" hidden="1" customWidth="1"/>
    <col min="10505" max="10752" width="9.140625" style="11"/>
    <col min="10753" max="10753" width="4.7109375" style="11" customWidth="1"/>
    <col min="10754" max="10754" width="10.7109375" style="11" customWidth="1"/>
    <col min="10755" max="10755" width="38.140625" style="11" customWidth="1"/>
    <col min="10756" max="10756" width="11.7109375" style="11" customWidth="1"/>
    <col min="10757" max="10757" width="14.7109375" style="11" customWidth="1"/>
    <col min="10758" max="10758" width="16.7109375" style="11" customWidth="1"/>
    <col min="10759" max="10760" width="0" style="11" hidden="1" customWidth="1"/>
    <col min="10761" max="11008" width="9.140625" style="11"/>
    <col min="11009" max="11009" width="4.7109375" style="11" customWidth="1"/>
    <col min="11010" max="11010" width="10.7109375" style="11" customWidth="1"/>
    <col min="11011" max="11011" width="38.140625" style="11" customWidth="1"/>
    <col min="11012" max="11012" width="11.7109375" style="11" customWidth="1"/>
    <col min="11013" max="11013" width="14.7109375" style="11" customWidth="1"/>
    <col min="11014" max="11014" width="16.7109375" style="11" customWidth="1"/>
    <col min="11015" max="11016" width="0" style="11" hidden="1" customWidth="1"/>
    <col min="11017" max="11264" width="9.140625" style="11"/>
    <col min="11265" max="11265" width="4.7109375" style="11" customWidth="1"/>
    <col min="11266" max="11266" width="10.7109375" style="11" customWidth="1"/>
    <col min="11267" max="11267" width="38.140625" style="11" customWidth="1"/>
    <col min="11268" max="11268" width="11.7109375" style="11" customWidth="1"/>
    <col min="11269" max="11269" width="14.7109375" style="11" customWidth="1"/>
    <col min="11270" max="11270" width="16.7109375" style="11" customWidth="1"/>
    <col min="11271" max="11272" width="0" style="11" hidden="1" customWidth="1"/>
    <col min="11273" max="11520" width="9.140625" style="11"/>
    <col min="11521" max="11521" width="4.7109375" style="11" customWidth="1"/>
    <col min="11522" max="11522" width="10.7109375" style="11" customWidth="1"/>
    <col min="11523" max="11523" width="38.140625" style="11" customWidth="1"/>
    <col min="11524" max="11524" width="11.7109375" style="11" customWidth="1"/>
    <col min="11525" max="11525" width="14.7109375" style="11" customWidth="1"/>
    <col min="11526" max="11526" width="16.7109375" style="11" customWidth="1"/>
    <col min="11527" max="11528" width="0" style="11" hidden="1" customWidth="1"/>
    <col min="11529" max="11776" width="9.140625" style="11"/>
    <col min="11777" max="11777" width="4.7109375" style="11" customWidth="1"/>
    <col min="11778" max="11778" width="10.7109375" style="11" customWidth="1"/>
    <col min="11779" max="11779" width="38.140625" style="11" customWidth="1"/>
    <col min="11780" max="11780" width="11.7109375" style="11" customWidth="1"/>
    <col min="11781" max="11781" width="14.7109375" style="11" customWidth="1"/>
    <col min="11782" max="11782" width="16.7109375" style="11" customWidth="1"/>
    <col min="11783" max="11784" width="0" style="11" hidden="1" customWidth="1"/>
    <col min="11785" max="12032" width="9.140625" style="11"/>
    <col min="12033" max="12033" width="4.7109375" style="11" customWidth="1"/>
    <col min="12034" max="12034" width="10.7109375" style="11" customWidth="1"/>
    <col min="12035" max="12035" width="38.140625" style="11" customWidth="1"/>
    <col min="12036" max="12036" width="11.7109375" style="11" customWidth="1"/>
    <col min="12037" max="12037" width="14.7109375" style="11" customWidth="1"/>
    <col min="12038" max="12038" width="16.7109375" style="11" customWidth="1"/>
    <col min="12039" max="12040" width="0" style="11" hidden="1" customWidth="1"/>
    <col min="12041" max="12288" width="9.140625" style="11"/>
    <col min="12289" max="12289" width="4.7109375" style="11" customWidth="1"/>
    <col min="12290" max="12290" width="10.7109375" style="11" customWidth="1"/>
    <col min="12291" max="12291" width="38.140625" style="11" customWidth="1"/>
    <col min="12292" max="12292" width="11.7109375" style="11" customWidth="1"/>
    <col min="12293" max="12293" width="14.7109375" style="11" customWidth="1"/>
    <col min="12294" max="12294" width="16.7109375" style="11" customWidth="1"/>
    <col min="12295" max="12296" width="0" style="11" hidden="1" customWidth="1"/>
    <col min="12297" max="12544" width="9.140625" style="11"/>
    <col min="12545" max="12545" width="4.7109375" style="11" customWidth="1"/>
    <col min="12546" max="12546" width="10.7109375" style="11" customWidth="1"/>
    <col min="12547" max="12547" width="38.140625" style="11" customWidth="1"/>
    <col min="12548" max="12548" width="11.7109375" style="11" customWidth="1"/>
    <col min="12549" max="12549" width="14.7109375" style="11" customWidth="1"/>
    <col min="12550" max="12550" width="16.7109375" style="11" customWidth="1"/>
    <col min="12551" max="12552" width="0" style="11" hidden="1" customWidth="1"/>
    <col min="12553" max="12800" width="9.140625" style="11"/>
    <col min="12801" max="12801" width="4.7109375" style="11" customWidth="1"/>
    <col min="12802" max="12802" width="10.7109375" style="11" customWidth="1"/>
    <col min="12803" max="12803" width="38.140625" style="11" customWidth="1"/>
    <col min="12804" max="12804" width="11.7109375" style="11" customWidth="1"/>
    <col min="12805" max="12805" width="14.7109375" style="11" customWidth="1"/>
    <col min="12806" max="12806" width="16.7109375" style="11" customWidth="1"/>
    <col min="12807" max="12808" width="0" style="11" hidden="1" customWidth="1"/>
    <col min="12809" max="13056" width="9.140625" style="11"/>
    <col min="13057" max="13057" width="4.7109375" style="11" customWidth="1"/>
    <col min="13058" max="13058" width="10.7109375" style="11" customWidth="1"/>
    <col min="13059" max="13059" width="38.140625" style="11" customWidth="1"/>
    <col min="13060" max="13060" width="11.7109375" style="11" customWidth="1"/>
    <col min="13061" max="13061" width="14.7109375" style="11" customWidth="1"/>
    <col min="13062" max="13062" width="16.7109375" style="11" customWidth="1"/>
    <col min="13063" max="13064" width="0" style="11" hidden="1" customWidth="1"/>
    <col min="13065" max="13312" width="9.140625" style="11"/>
    <col min="13313" max="13313" width="4.7109375" style="11" customWidth="1"/>
    <col min="13314" max="13314" width="10.7109375" style="11" customWidth="1"/>
    <col min="13315" max="13315" width="38.140625" style="11" customWidth="1"/>
    <col min="13316" max="13316" width="11.7109375" style="11" customWidth="1"/>
    <col min="13317" max="13317" width="14.7109375" style="11" customWidth="1"/>
    <col min="13318" max="13318" width="16.7109375" style="11" customWidth="1"/>
    <col min="13319" max="13320" width="0" style="11" hidden="1" customWidth="1"/>
    <col min="13321" max="13568" width="9.140625" style="11"/>
    <col min="13569" max="13569" width="4.7109375" style="11" customWidth="1"/>
    <col min="13570" max="13570" width="10.7109375" style="11" customWidth="1"/>
    <col min="13571" max="13571" width="38.140625" style="11" customWidth="1"/>
    <col min="13572" max="13572" width="11.7109375" style="11" customWidth="1"/>
    <col min="13573" max="13573" width="14.7109375" style="11" customWidth="1"/>
    <col min="13574" max="13574" width="16.7109375" style="11" customWidth="1"/>
    <col min="13575" max="13576" width="0" style="11" hidden="1" customWidth="1"/>
    <col min="13577" max="13824" width="9.140625" style="11"/>
    <col min="13825" max="13825" width="4.7109375" style="11" customWidth="1"/>
    <col min="13826" max="13826" width="10.7109375" style="11" customWidth="1"/>
    <col min="13827" max="13827" width="38.140625" style="11" customWidth="1"/>
    <col min="13828" max="13828" width="11.7109375" style="11" customWidth="1"/>
    <col min="13829" max="13829" width="14.7109375" style="11" customWidth="1"/>
    <col min="13830" max="13830" width="16.7109375" style="11" customWidth="1"/>
    <col min="13831" max="13832" width="0" style="11" hidden="1" customWidth="1"/>
    <col min="13833" max="14080" width="9.140625" style="11"/>
    <col min="14081" max="14081" width="4.7109375" style="11" customWidth="1"/>
    <col min="14082" max="14082" width="10.7109375" style="11" customWidth="1"/>
    <col min="14083" max="14083" width="38.140625" style="11" customWidth="1"/>
    <col min="14084" max="14084" width="11.7109375" style="11" customWidth="1"/>
    <col min="14085" max="14085" width="14.7109375" style="11" customWidth="1"/>
    <col min="14086" max="14086" width="16.7109375" style="11" customWidth="1"/>
    <col min="14087" max="14088" width="0" style="11" hidden="1" customWidth="1"/>
    <col min="14089" max="14336" width="9.140625" style="11"/>
    <col min="14337" max="14337" width="4.7109375" style="11" customWidth="1"/>
    <col min="14338" max="14338" width="10.7109375" style="11" customWidth="1"/>
    <col min="14339" max="14339" width="38.140625" style="11" customWidth="1"/>
    <col min="14340" max="14340" width="11.7109375" style="11" customWidth="1"/>
    <col min="14341" max="14341" width="14.7109375" style="11" customWidth="1"/>
    <col min="14342" max="14342" width="16.7109375" style="11" customWidth="1"/>
    <col min="14343" max="14344" width="0" style="11" hidden="1" customWidth="1"/>
    <col min="14345" max="14592" width="9.140625" style="11"/>
    <col min="14593" max="14593" width="4.7109375" style="11" customWidth="1"/>
    <col min="14594" max="14594" width="10.7109375" style="11" customWidth="1"/>
    <col min="14595" max="14595" width="38.140625" style="11" customWidth="1"/>
    <col min="14596" max="14596" width="11.7109375" style="11" customWidth="1"/>
    <col min="14597" max="14597" width="14.7109375" style="11" customWidth="1"/>
    <col min="14598" max="14598" width="16.7109375" style="11" customWidth="1"/>
    <col min="14599" max="14600" width="0" style="11" hidden="1" customWidth="1"/>
    <col min="14601" max="14848" width="9.140625" style="11"/>
    <col min="14849" max="14849" width="4.7109375" style="11" customWidth="1"/>
    <col min="14850" max="14850" width="10.7109375" style="11" customWidth="1"/>
    <col min="14851" max="14851" width="38.140625" style="11" customWidth="1"/>
    <col min="14852" max="14852" width="11.7109375" style="11" customWidth="1"/>
    <col min="14853" max="14853" width="14.7109375" style="11" customWidth="1"/>
    <col min="14854" max="14854" width="16.7109375" style="11" customWidth="1"/>
    <col min="14855" max="14856" width="0" style="11" hidden="1" customWidth="1"/>
    <col min="14857" max="15104" width="9.140625" style="11"/>
    <col min="15105" max="15105" width="4.7109375" style="11" customWidth="1"/>
    <col min="15106" max="15106" width="10.7109375" style="11" customWidth="1"/>
    <col min="15107" max="15107" width="38.140625" style="11" customWidth="1"/>
    <col min="15108" max="15108" width="11.7109375" style="11" customWidth="1"/>
    <col min="15109" max="15109" width="14.7109375" style="11" customWidth="1"/>
    <col min="15110" max="15110" width="16.7109375" style="11" customWidth="1"/>
    <col min="15111" max="15112" width="0" style="11" hidden="1" customWidth="1"/>
    <col min="15113" max="15360" width="9.140625" style="11"/>
    <col min="15361" max="15361" width="4.7109375" style="11" customWidth="1"/>
    <col min="15362" max="15362" width="10.7109375" style="11" customWidth="1"/>
    <col min="15363" max="15363" width="38.140625" style="11" customWidth="1"/>
    <col min="15364" max="15364" width="11.7109375" style="11" customWidth="1"/>
    <col min="15365" max="15365" width="14.7109375" style="11" customWidth="1"/>
    <col min="15366" max="15366" width="16.7109375" style="11" customWidth="1"/>
    <col min="15367" max="15368" width="0" style="11" hidden="1" customWidth="1"/>
    <col min="15369" max="15616" width="9.140625" style="11"/>
    <col min="15617" max="15617" width="4.7109375" style="11" customWidth="1"/>
    <col min="15618" max="15618" width="10.7109375" style="11" customWidth="1"/>
    <col min="15619" max="15619" width="38.140625" style="11" customWidth="1"/>
    <col min="15620" max="15620" width="11.7109375" style="11" customWidth="1"/>
    <col min="15621" max="15621" width="14.7109375" style="11" customWidth="1"/>
    <col min="15622" max="15622" width="16.7109375" style="11" customWidth="1"/>
    <col min="15623" max="15624" width="0" style="11" hidden="1" customWidth="1"/>
    <col min="15625" max="15872" width="9.140625" style="11"/>
    <col min="15873" max="15873" width="4.7109375" style="11" customWidth="1"/>
    <col min="15874" max="15874" width="10.7109375" style="11" customWidth="1"/>
    <col min="15875" max="15875" width="38.140625" style="11" customWidth="1"/>
    <col min="15876" max="15876" width="11.7109375" style="11" customWidth="1"/>
    <col min="15877" max="15877" width="14.7109375" style="11" customWidth="1"/>
    <col min="15878" max="15878" width="16.7109375" style="11" customWidth="1"/>
    <col min="15879" max="15880" width="0" style="11" hidden="1" customWidth="1"/>
    <col min="15881" max="16128" width="9.140625" style="11"/>
    <col min="16129" max="16129" width="4.7109375" style="11" customWidth="1"/>
    <col min="16130" max="16130" width="10.7109375" style="11" customWidth="1"/>
    <col min="16131" max="16131" width="38.140625" style="11" customWidth="1"/>
    <col min="16132" max="16132" width="11.7109375" style="11" customWidth="1"/>
    <col min="16133" max="16133" width="14.7109375" style="11" customWidth="1"/>
    <col min="16134" max="16134" width="16.7109375" style="11" customWidth="1"/>
    <col min="16135" max="16136" width="0" style="11" hidden="1" customWidth="1"/>
    <col min="16137" max="16384" width="9.140625" style="11"/>
  </cols>
  <sheetData>
    <row r="1" spans="1:8" s="1" customFormat="1" ht="15.75" x14ac:dyDescent="0.25">
      <c r="B1" s="2" t="s">
        <v>0</v>
      </c>
      <c r="C1" s="2"/>
      <c r="D1" s="3"/>
      <c r="E1" s="4"/>
      <c r="F1" s="5"/>
    </row>
    <row r="2" spans="1:8" s="1" customFormat="1" ht="15.75" x14ac:dyDescent="0.25">
      <c r="B2" s="2" t="s">
        <v>1</v>
      </c>
      <c r="C2" s="2"/>
      <c r="D2" s="3"/>
      <c r="E2" s="4"/>
      <c r="F2" s="5"/>
    </row>
    <row r="3" spans="1:8" ht="15" thickBot="1" x14ac:dyDescent="0.25">
      <c r="A3" s="6"/>
      <c r="B3" s="7"/>
      <c r="C3" s="7"/>
    </row>
    <row r="4" spans="1:8" s="17" customFormat="1" ht="33.950000000000003" customHeight="1" thickBot="1" x14ac:dyDescent="0.3">
      <c r="A4" s="12" t="s">
        <v>2</v>
      </c>
      <c r="B4" s="13"/>
      <c r="C4" s="13"/>
      <c r="D4" s="14"/>
      <c r="E4" s="15"/>
      <c r="F4" s="16"/>
    </row>
    <row r="5" spans="1:8" s="6" customFormat="1" ht="13.5" thickBot="1" x14ac:dyDescent="0.25">
      <c r="A5" s="18" t="s">
        <v>3</v>
      </c>
      <c r="B5" s="19"/>
      <c r="C5" s="19"/>
      <c r="D5" s="20" t="s">
        <v>4</v>
      </c>
      <c r="E5" s="21" t="s">
        <v>5</v>
      </c>
      <c r="F5" s="22" t="s">
        <v>6</v>
      </c>
    </row>
    <row r="6" spans="1:8" s="6" customFormat="1" ht="12.75" x14ac:dyDescent="0.2">
      <c r="A6" s="23">
        <v>1</v>
      </c>
      <c r="B6" s="24" t="s">
        <v>7</v>
      </c>
      <c r="C6" s="24"/>
      <c r="D6" s="25"/>
      <c r="E6" s="26"/>
      <c r="F6" s="27">
        <f>'Soupis položek_rozpočet'!G41</f>
        <v>0</v>
      </c>
      <c r="H6" s="6">
        <v>9</v>
      </c>
    </row>
    <row r="7" spans="1:8" s="6" customFormat="1" ht="12.75" x14ac:dyDescent="0.2">
      <c r="A7" s="23">
        <v>2</v>
      </c>
      <c r="B7" s="24" t="s">
        <v>8</v>
      </c>
      <c r="C7" s="24"/>
      <c r="D7" s="28"/>
      <c r="E7" s="26">
        <f>SUM(F6:F6)</f>
        <v>0</v>
      </c>
      <c r="F7" s="27">
        <f>D7*E7/100</f>
        <v>0</v>
      </c>
      <c r="H7" s="6">
        <v>10</v>
      </c>
    </row>
    <row r="8" spans="1:8" s="6" customFormat="1" ht="12.75" x14ac:dyDescent="0.2">
      <c r="A8" s="23">
        <v>3</v>
      </c>
      <c r="B8" s="24" t="s">
        <v>9</v>
      </c>
      <c r="C8" s="24"/>
      <c r="D8" s="28"/>
      <c r="E8" s="26">
        <f>SUM(F6:F6)</f>
        <v>0</v>
      </c>
      <c r="F8" s="27">
        <f>D8*E8/100</f>
        <v>0</v>
      </c>
      <c r="H8" s="6">
        <v>12</v>
      </c>
    </row>
    <row r="9" spans="1:8" s="6" customFormat="1" ht="12.75" x14ac:dyDescent="0.2">
      <c r="A9" s="23">
        <v>4</v>
      </c>
      <c r="B9" s="24" t="s">
        <v>10</v>
      </c>
      <c r="C9" s="24"/>
      <c r="D9" s="25"/>
      <c r="E9" s="26"/>
      <c r="F9" s="27">
        <f>'Soupis položek_rozpočet'!G61</f>
        <v>0</v>
      </c>
      <c r="H9" s="6">
        <v>13</v>
      </c>
    </row>
    <row r="10" spans="1:8" s="6" customFormat="1" ht="12.75" x14ac:dyDescent="0.2">
      <c r="A10" s="23">
        <v>5</v>
      </c>
      <c r="B10" s="24" t="s">
        <v>177</v>
      </c>
      <c r="C10" s="24"/>
      <c r="D10" s="28"/>
      <c r="E10" s="26">
        <f>SUM('Soupis položek_rozpočet'!G47:G49,'Soupis položek_rozpočet'!G52:G53,'Soupis položek_rozpočet'!G56:G57)</f>
        <v>0</v>
      </c>
      <c r="F10" s="27">
        <f>D10*E10/100</f>
        <v>0</v>
      </c>
      <c r="H10" s="6">
        <v>14</v>
      </c>
    </row>
    <row r="11" spans="1:8" s="6" customFormat="1" ht="12.75" x14ac:dyDescent="0.2">
      <c r="A11" s="23">
        <v>6</v>
      </c>
      <c r="B11" s="24" t="s">
        <v>11</v>
      </c>
      <c r="C11" s="24"/>
      <c r="D11" s="28"/>
      <c r="E11" s="26">
        <f>SUM(F9:F9)</f>
        <v>0</v>
      </c>
      <c r="F11" s="27">
        <f>D11*E11/100</f>
        <v>0</v>
      </c>
      <c r="H11" s="6">
        <v>15</v>
      </c>
    </row>
    <row r="12" spans="1:8" s="6" customFormat="1" ht="12.75" x14ac:dyDescent="0.2">
      <c r="A12" s="23">
        <v>7</v>
      </c>
      <c r="B12" s="24" t="s">
        <v>12</v>
      </c>
      <c r="C12" s="24"/>
      <c r="D12" s="25"/>
      <c r="E12" s="26"/>
      <c r="F12" s="27">
        <f>'Soupis položek_rozpočet'!G118</f>
        <v>0</v>
      </c>
      <c r="H12" s="6">
        <v>17</v>
      </c>
    </row>
    <row r="13" spans="1:8" s="6" customFormat="1" ht="12.75" x14ac:dyDescent="0.2">
      <c r="A13" s="23">
        <v>8</v>
      </c>
      <c r="B13" s="24" t="s">
        <v>13</v>
      </c>
      <c r="C13" s="24"/>
      <c r="D13" s="25"/>
      <c r="E13" s="26"/>
      <c r="F13" s="27">
        <f>'Soupis položek_rozpočet'!G167</f>
        <v>0</v>
      </c>
      <c r="G13" s="29">
        <f>SUM(F9:F11)</f>
        <v>0</v>
      </c>
      <c r="H13" s="6">
        <v>18</v>
      </c>
    </row>
    <row r="14" spans="1:8" s="6" customFormat="1" ht="12.75" x14ac:dyDescent="0.2">
      <c r="A14" s="23">
        <v>9</v>
      </c>
      <c r="B14" s="24" t="s">
        <v>14</v>
      </c>
      <c r="C14" s="24"/>
      <c r="D14" s="25"/>
      <c r="E14" s="26"/>
      <c r="F14" s="27">
        <f>'Soupis položek_rozpočet'!G173</f>
        <v>0</v>
      </c>
      <c r="H14" s="6">
        <v>19</v>
      </c>
    </row>
    <row r="15" spans="1:8" s="6" customFormat="1" ht="12.75" x14ac:dyDescent="0.2">
      <c r="A15" s="23">
        <v>10</v>
      </c>
      <c r="B15" s="24" t="s">
        <v>15</v>
      </c>
      <c r="C15" s="24"/>
      <c r="D15" s="25"/>
      <c r="E15" s="26"/>
      <c r="F15" s="27">
        <f>'Soupis položek_rozpočet'!G291</f>
        <v>0</v>
      </c>
      <c r="G15" s="29">
        <f>SUM(F12:F12)</f>
        <v>0</v>
      </c>
      <c r="H15" s="6">
        <v>21</v>
      </c>
    </row>
    <row r="16" spans="1:8" s="6" customFormat="1" ht="12.75" x14ac:dyDescent="0.2">
      <c r="A16" s="23">
        <v>11</v>
      </c>
      <c r="B16" s="24" t="s">
        <v>16</v>
      </c>
      <c r="C16" s="24"/>
      <c r="D16" s="28"/>
      <c r="E16" s="26">
        <f>SUM(F13:G13)</f>
        <v>0</v>
      </c>
      <c r="F16" s="27">
        <f>D16*E16/100</f>
        <v>0</v>
      </c>
      <c r="H16" s="6">
        <v>22</v>
      </c>
    </row>
    <row r="17" spans="1:8" s="6" customFormat="1" ht="13.5" thickBot="1" x14ac:dyDescent="0.25">
      <c r="A17" s="23">
        <v>12</v>
      </c>
      <c r="B17" s="24" t="s">
        <v>17</v>
      </c>
      <c r="C17" s="24"/>
      <c r="D17" s="28"/>
      <c r="E17" s="26">
        <f>SUM(F15:G15)</f>
        <v>0</v>
      </c>
      <c r="F17" s="27">
        <f>D17*E17/100</f>
        <v>0</v>
      </c>
      <c r="H17" s="6">
        <v>23</v>
      </c>
    </row>
    <row r="18" spans="1:8" s="6" customFormat="1" ht="12.75" x14ac:dyDescent="0.2">
      <c r="A18" s="30">
        <v>13</v>
      </c>
      <c r="B18" s="31" t="s">
        <v>18</v>
      </c>
      <c r="C18" s="31"/>
      <c r="D18" s="32"/>
      <c r="E18" s="33"/>
      <c r="F18" s="34">
        <f>SUM(F6:F7)</f>
        <v>0</v>
      </c>
      <c r="G18" s="29">
        <f t="shared" ref="G18:G28" si="0">SUM(F18:F18)</f>
        <v>0</v>
      </c>
      <c r="H18" s="6">
        <v>25</v>
      </c>
    </row>
    <row r="19" spans="1:8" s="6" customFormat="1" ht="12.75" x14ac:dyDescent="0.2">
      <c r="A19" s="23">
        <v>14</v>
      </c>
      <c r="B19" s="24" t="s">
        <v>19</v>
      </c>
      <c r="C19" s="24"/>
      <c r="D19" s="25"/>
      <c r="E19" s="26"/>
      <c r="F19" s="27">
        <f>SUM(F8:F17)</f>
        <v>0</v>
      </c>
      <c r="G19" s="29">
        <f t="shared" si="0"/>
        <v>0</v>
      </c>
      <c r="H19" s="6">
        <v>26</v>
      </c>
    </row>
    <row r="20" spans="1:8" s="6" customFormat="1" ht="12.75" x14ac:dyDescent="0.2">
      <c r="A20" s="23">
        <v>15</v>
      </c>
      <c r="B20" s="24" t="s">
        <v>20</v>
      </c>
      <c r="C20" s="24"/>
      <c r="D20" s="25"/>
      <c r="E20" s="26"/>
      <c r="F20" s="27">
        <f>'Soupis položek_rozpočet'!G308</f>
        <v>0</v>
      </c>
      <c r="G20" s="29">
        <f t="shared" si="0"/>
        <v>0</v>
      </c>
      <c r="H20" s="6">
        <v>27</v>
      </c>
    </row>
    <row r="21" spans="1:8" s="6" customFormat="1" ht="12.75" x14ac:dyDescent="0.2">
      <c r="A21" s="23">
        <v>16</v>
      </c>
      <c r="B21" s="24" t="s">
        <v>21</v>
      </c>
      <c r="C21" s="24"/>
      <c r="D21" s="25"/>
      <c r="E21" s="35" t="s">
        <v>22</v>
      </c>
      <c r="F21" s="36"/>
      <c r="G21" s="29">
        <f t="shared" si="0"/>
        <v>0</v>
      </c>
      <c r="H21" s="6">
        <v>30</v>
      </c>
    </row>
    <row r="22" spans="1:8" s="6" customFormat="1" ht="12.75" x14ac:dyDescent="0.2">
      <c r="A22" s="23">
        <v>17</v>
      </c>
      <c r="B22" s="24" t="s">
        <v>23</v>
      </c>
      <c r="C22" s="24"/>
      <c r="D22" s="25"/>
      <c r="E22" s="35" t="s">
        <v>22</v>
      </c>
      <c r="F22" s="36"/>
      <c r="G22" s="29">
        <f t="shared" si="0"/>
        <v>0</v>
      </c>
      <c r="H22" s="6">
        <v>31</v>
      </c>
    </row>
    <row r="23" spans="1:8" s="6" customFormat="1" ht="12.75" x14ac:dyDescent="0.2">
      <c r="A23" s="23">
        <v>18</v>
      </c>
      <c r="B23" s="136" t="s">
        <v>173</v>
      </c>
      <c r="C23" s="137"/>
      <c r="D23" s="25"/>
      <c r="E23" s="35" t="s">
        <v>22</v>
      </c>
      <c r="F23" s="36"/>
      <c r="G23" s="29">
        <f t="shared" si="0"/>
        <v>0</v>
      </c>
    </row>
    <row r="24" spans="1:8" s="6" customFormat="1" ht="12.75" x14ac:dyDescent="0.2">
      <c r="A24" s="23">
        <v>19</v>
      </c>
      <c r="B24" s="136" t="s">
        <v>174</v>
      </c>
      <c r="C24" s="137"/>
      <c r="D24" s="25"/>
      <c r="E24" s="35" t="s">
        <v>22</v>
      </c>
      <c r="F24" s="36"/>
      <c r="G24" s="29">
        <f t="shared" si="0"/>
        <v>0</v>
      </c>
    </row>
    <row r="25" spans="1:8" s="6" customFormat="1" ht="12.75" x14ac:dyDescent="0.2">
      <c r="A25" s="23">
        <v>20</v>
      </c>
      <c r="B25" s="136" t="s">
        <v>175</v>
      </c>
      <c r="C25" s="137"/>
      <c r="D25" s="25"/>
      <c r="E25" s="35" t="s">
        <v>22</v>
      </c>
      <c r="F25" s="36"/>
      <c r="G25" s="29">
        <f t="shared" si="0"/>
        <v>0</v>
      </c>
    </row>
    <row r="26" spans="1:8" s="6" customFormat="1" ht="24" customHeight="1" x14ac:dyDescent="0.2">
      <c r="A26" s="23">
        <v>21</v>
      </c>
      <c r="B26" s="136" t="s">
        <v>180</v>
      </c>
      <c r="C26" s="137"/>
      <c r="D26" s="25"/>
      <c r="E26" s="35" t="s">
        <v>22</v>
      </c>
      <c r="F26" s="36"/>
      <c r="G26" s="29">
        <f t="shared" si="0"/>
        <v>0</v>
      </c>
    </row>
    <row r="27" spans="1:8" s="6" customFormat="1" ht="25.5" customHeight="1" x14ac:dyDescent="0.2">
      <c r="A27" s="23">
        <v>22</v>
      </c>
      <c r="B27" s="136" t="s">
        <v>171</v>
      </c>
      <c r="C27" s="137"/>
      <c r="D27" s="25"/>
      <c r="E27" s="35" t="s">
        <v>200</v>
      </c>
      <c r="F27" s="36"/>
      <c r="G27" s="29">
        <f t="shared" si="0"/>
        <v>0</v>
      </c>
      <c r="H27" s="6">
        <v>35</v>
      </c>
    </row>
    <row r="28" spans="1:8" s="6" customFormat="1" ht="29.25" customHeight="1" thickBot="1" x14ac:dyDescent="0.25">
      <c r="A28" s="23">
        <v>23</v>
      </c>
      <c r="B28" s="138" t="s">
        <v>172</v>
      </c>
      <c r="C28" s="139"/>
      <c r="D28" s="25"/>
      <c r="E28" s="35" t="s">
        <v>22</v>
      </c>
      <c r="F28" s="36"/>
      <c r="G28" s="29">
        <f t="shared" si="0"/>
        <v>0</v>
      </c>
      <c r="H28" s="6">
        <v>36</v>
      </c>
    </row>
    <row r="29" spans="1:8" s="6" customFormat="1" ht="13.5" thickBot="1" x14ac:dyDescent="0.25">
      <c r="A29" s="37">
        <v>24</v>
      </c>
      <c r="B29" s="38" t="s">
        <v>24</v>
      </c>
      <c r="C29" s="38"/>
      <c r="D29" s="39"/>
      <c r="E29" s="40"/>
      <c r="F29" s="41">
        <f>SUM(G18:G28)</f>
        <v>0</v>
      </c>
      <c r="H29" s="6">
        <v>43</v>
      </c>
    </row>
    <row r="30" spans="1:8" s="6" customFormat="1" ht="12.75" x14ac:dyDescent="0.2">
      <c r="D30" s="42"/>
      <c r="E30" s="43"/>
      <c r="F30" s="29"/>
    </row>
    <row r="31" spans="1:8" s="6" customFormat="1" ht="12.75" x14ac:dyDescent="0.2">
      <c r="D31" s="42"/>
      <c r="E31" s="43"/>
      <c r="F31" s="29"/>
    </row>
    <row r="32" spans="1:8" s="6" customFormat="1" ht="12.75" x14ac:dyDescent="0.2">
      <c r="A32" s="6" t="s">
        <v>165</v>
      </c>
      <c r="D32" s="42"/>
      <c r="E32" s="43"/>
      <c r="F32" s="29"/>
    </row>
    <row r="33" spans="1:6" s="6" customFormat="1" ht="12.75" x14ac:dyDescent="0.2">
      <c r="A33" s="6" t="s">
        <v>25</v>
      </c>
      <c r="C33" s="6" t="s">
        <v>26</v>
      </c>
      <c r="D33" s="42"/>
      <c r="E33" s="43"/>
      <c r="F33" s="29"/>
    </row>
    <row r="187" spans="1:8" s="8" customFormat="1" x14ac:dyDescent="0.2">
      <c r="A187" s="11"/>
      <c r="B187" s="11"/>
      <c r="C187" s="11" t="s">
        <v>26</v>
      </c>
      <c r="E187" s="9"/>
      <c r="F187" s="10"/>
      <c r="G187" s="11"/>
      <c r="H187" s="11"/>
    </row>
  </sheetData>
  <protectedRanges>
    <protectedRange sqref="D7:D8 D10:D11 D16:D17 F21:F28" name="Oblast1"/>
  </protectedRanges>
  <mergeCells count="6">
    <mergeCell ref="B27:C27"/>
    <mergeCell ref="B28:C28"/>
    <mergeCell ref="B23:C23"/>
    <mergeCell ref="B24:C24"/>
    <mergeCell ref="B25:C25"/>
    <mergeCell ref="B26:C26"/>
  </mergeCells>
  <pageMargins left="0.7" right="0.7" top="0.78740157499999996" bottom="0.78740157499999996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0"/>
  <sheetViews>
    <sheetView view="pageBreakPreview" topLeftCell="A233" zoomScale="40" zoomScaleNormal="100" zoomScaleSheetLayoutView="40" workbookViewId="0">
      <selection activeCell="AX63" sqref="AX63:AX117"/>
    </sheetView>
  </sheetViews>
  <sheetFormatPr defaultRowHeight="14.25" x14ac:dyDescent="0.2"/>
  <cols>
    <col min="1" max="1" width="4.42578125" style="11" bestFit="1" customWidth="1"/>
    <col min="2" max="2" width="11.28515625" style="11" bestFit="1" customWidth="1"/>
    <col min="3" max="3" width="67.5703125" style="11" customWidth="1"/>
    <col min="4" max="4" width="4" style="11" bestFit="1" customWidth="1"/>
    <col min="5" max="5" width="8.42578125" style="11" bestFit="1" customWidth="1"/>
    <col min="6" max="6" width="11.140625" style="11" bestFit="1" customWidth="1"/>
    <col min="7" max="7" width="11.7109375" style="11" bestFit="1" customWidth="1"/>
    <col min="8" max="8" width="7.28515625" style="11" customWidth="1"/>
    <col min="9" max="9" width="10.28515625" style="11" customWidth="1"/>
    <col min="10" max="10" width="5.42578125" style="100" customWidth="1"/>
    <col min="11" max="11" width="5.42578125" style="11" hidden="1" customWidth="1"/>
    <col min="12" max="12" width="9.140625" style="11" hidden="1" customWidth="1"/>
    <col min="13" max="13" width="4.5703125" style="11" hidden="1" customWidth="1"/>
    <col min="14" max="14" width="3.42578125" style="11" customWidth="1"/>
    <col min="15" max="15" width="6.7109375" style="11" bestFit="1" customWidth="1"/>
    <col min="16" max="16" width="8.42578125" style="11" bestFit="1" customWidth="1"/>
    <col min="17" max="17" width="11" style="11" bestFit="1" customWidth="1"/>
    <col min="18" max="18" width="11.5703125" style="11" bestFit="1" customWidth="1"/>
    <col min="19" max="19" width="6.42578125" style="11" bestFit="1" customWidth="1"/>
    <col min="20" max="20" width="9.85546875" style="11" bestFit="1" customWidth="1"/>
    <col min="21" max="21" width="4.85546875" style="100" bestFit="1" customWidth="1"/>
    <col min="22" max="22" width="3.5703125" style="11" customWidth="1"/>
    <col min="23" max="23" width="3.5703125" style="11" bestFit="1" customWidth="1"/>
    <col min="24" max="24" width="8.42578125" style="11" bestFit="1" customWidth="1"/>
    <col min="25" max="25" width="11" style="11" bestFit="1" customWidth="1"/>
    <col min="26" max="26" width="11.5703125" style="11" bestFit="1" customWidth="1"/>
    <col min="27" max="27" width="6.42578125" style="11" bestFit="1" customWidth="1"/>
    <col min="28" max="28" width="9.85546875" style="11" bestFit="1" customWidth="1"/>
    <col min="29" max="29" width="4.85546875" style="100" bestFit="1" customWidth="1"/>
    <col min="30" max="30" width="2.5703125" style="11" customWidth="1"/>
    <col min="31" max="31" width="3.5703125" style="11" bestFit="1" customWidth="1"/>
    <col min="32" max="32" width="8.42578125" style="11" bestFit="1" customWidth="1"/>
    <col min="33" max="33" width="11" style="11" bestFit="1" customWidth="1"/>
    <col min="34" max="34" width="11.5703125" style="11" bestFit="1" customWidth="1"/>
    <col min="35" max="35" width="6.42578125" style="11" bestFit="1" customWidth="1"/>
    <col min="36" max="36" width="9.85546875" style="11" bestFit="1" customWidth="1"/>
    <col min="37" max="37" width="4.85546875" style="100" bestFit="1" customWidth="1"/>
    <col min="38" max="38" width="2.42578125" style="11" customWidth="1"/>
    <col min="39" max="39" width="3.5703125" style="11" bestFit="1" customWidth="1"/>
    <col min="40" max="40" width="8.42578125" style="11" bestFit="1" customWidth="1"/>
    <col min="41" max="41" width="11" style="11" bestFit="1" customWidth="1"/>
    <col min="42" max="42" width="11.5703125" style="11" bestFit="1" customWidth="1"/>
    <col min="43" max="43" width="6.42578125" style="11" bestFit="1" customWidth="1"/>
    <col min="44" max="44" width="9.85546875" style="11" bestFit="1" customWidth="1"/>
    <col min="45" max="45" width="4.85546875" style="100" bestFit="1" customWidth="1"/>
    <col min="46" max="46" width="3.28515625" style="11" customWidth="1"/>
    <col min="47" max="47" width="3.5703125" style="11" bestFit="1" customWidth="1"/>
    <col min="48" max="48" width="8.42578125" style="11" bestFit="1" customWidth="1"/>
    <col min="49" max="49" width="11" style="11" bestFit="1" customWidth="1"/>
    <col min="50" max="50" width="11.5703125" style="11" bestFit="1" customWidth="1"/>
    <col min="51" max="51" width="6.42578125" style="11" bestFit="1" customWidth="1"/>
    <col min="52" max="52" width="9.85546875" style="11" bestFit="1" customWidth="1"/>
    <col min="53" max="53" width="4.85546875" style="100" bestFit="1" customWidth="1"/>
    <col min="54" max="255" width="9.140625" style="11"/>
    <col min="256" max="256" width="4.42578125" style="11" bestFit="1" customWidth="1"/>
    <col min="257" max="257" width="11.28515625" style="11" bestFit="1" customWidth="1"/>
    <col min="258" max="258" width="54.140625" style="11" customWidth="1"/>
    <col min="259" max="259" width="4" style="11" bestFit="1" customWidth="1"/>
    <col min="260" max="260" width="8.42578125" style="11" bestFit="1" customWidth="1"/>
    <col min="261" max="261" width="11.140625" style="11" bestFit="1" customWidth="1"/>
    <col min="262" max="262" width="11.7109375" style="11" bestFit="1" customWidth="1"/>
    <col min="263" max="263" width="7.28515625" style="11" bestFit="1" customWidth="1"/>
    <col min="264" max="264" width="10.28515625" style="11" bestFit="1" customWidth="1"/>
    <col min="265" max="265" width="5.42578125" style="11" bestFit="1" customWidth="1"/>
    <col min="266" max="268" width="0" style="11" hidden="1" customWidth="1"/>
    <col min="269" max="511" width="9.140625" style="11"/>
    <col min="512" max="512" width="4.42578125" style="11" bestFit="1" customWidth="1"/>
    <col min="513" max="513" width="11.28515625" style="11" bestFit="1" customWidth="1"/>
    <col min="514" max="514" width="54.140625" style="11" customWidth="1"/>
    <col min="515" max="515" width="4" style="11" bestFit="1" customWidth="1"/>
    <col min="516" max="516" width="8.42578125" style="11" bestFit="1" customWidth="1"/>
    <col min="517" max="517" width="11.140625" style="11" bestFit="1" customWidth="1"/>
    <col min="518" max="518" width="11.7109375" style="11" bestFit="1" customWidth="1"/>
    <col min="519" max="519" width="7.28515625" style="11" bestFit="1" customWidth="1"/>
    <col min="520" max="520" width="10.28515625" style="11" bestFit="1" customWidth="1"/>
    <col min="521" max="521" width="5.42578125" style="11" bestFit="1" customWidth="1"/>
    <col min="522" max="524" width="0" style="11" hidden="1" customWidth="1"/>
    <col min="525" max="767" width="9.140625" style="11"/>
    <col min="768" max="768" width="4.42578125" style="11" bestFit="1" customWidth="1"/>
    <col min="769" max="769" width="11.28515625" style="11" bestFit="1" customWidth="1"/>
    <col min="770" max="770" width="54.140625" style="11" customWidth="1"/>
    <col min="771" max="771" width="4" style="11" bestFit="1" customWidth="1"/>
    <col min="772" max="772" width="8.42578125" style="11" bestFit="1" customWidth="1"/>
    <col min="773" max="773" width="11.140625" style="11" bestFit="1" customWidth="1"/>
    <col min="774" max="774" width="11.7109375" style="11" bestFit="1" customWidth="1"/>
    <col min="775" max="775" width="7.28515625" style="11" bestFit="1" customWidth="1"/>
    <col min="776" max="776" width="10.28515625" style="11" bestFit="1" customWidth="1"/>
    <col min="777" max="777" width="5.42578125" style="11" bestFit="1" customWidth="1"/>
    <col min="778" max="780" width="0" style="11" hidden="1" customWidth="1"/>
    <col min="781" max="1023" width="9.140625" style="11"/>
    <col min="1024" max="1024" width="4.42578125" style="11" bestFit="1" customWidth="1"/>
    <col min="1025" max="1025" width="11.28515625" style="11" bestFit="1" customWidth="1"/>
    <col min="1026" max="1026" width="54.140625" style="11" customWidth="1"/>
    <col min="1027" max="1027" width="4" style="11" bestFit="1" customWidth="1"/>
    <col min="1028" max="1028" width="8.42578125" style="11" bestFit="1" customWidth="1"/>
    <col min="1029" max="1029" width="11.140625" style="11" bestFit="1" customWidth="1"/>
    <col min="1030" max="1030" width="11.7109375" style="11" bestFit="1" customWidth="1"/>
    <col min="1031" max="1031" width="7.28515625" style="11" bestFit="1" customWidth="1"/>
    <col min="1032" max="1032" width="10.28515625" style="11" bestFit="1" customWidth="1"/>
    <col min="1033" max="1033" width="5.42578125" style="11" bestFit="1" customWidth="1"/>
    <col min="1034" max="1036" width="0" style="11" hidden="1" customWidth="1"/>
    <col min="1037" max="1279" width="9.140625" style="11"/>
    <col min="1280" max="1280" width="4.42578125" style="11" bestFit="1" customWidth="1"/>
    <col min="1281" max="1281" width="11.28515625" style="11" bestFit="1" customWidth="1"/>
    <col min="1282" max="1282" width="54.140625" style="11" customWidth="1"/>
    <col min="1283" max="1283" width="4" style="11" bestFit="1" customWidth="1"/>
    <col min="1284" max="1284" width="8.42578125" style="11" bestFit="1" customWidth="1"/>
    <col min="1285" max="1285" width="11.140625" style="11" bestFit="1" customWidth="1"/>
    <col min="1286" max="1286" width="11.7109375" style="11" bestFit="1" customWidth="1"/>
    <col min="1287" max="1287" width="7.28515625" style="11" bestFit="1" customWidth="1"/>
    <col min="1288" max="1288" width="10.28515625" style="11" bestFit="1" customWidth="1"/>
    <col min="1289" max="1289" width="5.42578125" style="11" bestFit="1" customWidth="1"/>
    <col min="1290" max="1292" width="0" style="11" hidden="1" customWidth="1"/>
    <col min="1293" max="1535" width="9.140625" style="11"/>
    <col min="1536" max="1536" width="4.42578125" style="11" bestFit="1" customWidth="1"/>
    <col min="1537" max="1537" width="11.28515625" style="11" bestFit="1" customWidth="1"/>
    <col min="1538" max="1538" width="54.140625" style="11" customWidth="1"/>
    <col min="1539" max="1539" width="4" style="11" bestFit="1" customWidth="1"/>
    <col min="1540" max="1540" width="8.42578125" style="11" bestFit="1" customWidth="1"/>
    <col min="1541" max="1541" width="11.140625" style="11" bestFit="1" customWidth="1"/>
    <col min="1542" max="1542" width="11.7109375" style="11" bestFit="1" customWidth="1"/>
    <col min="1543" max="1543" width="7.28515625" style="11" bestFit="1" customWidth="1"/>
    <col min="1544" max="1544" width="10.28515625" style="11" bestFit="1" customWidth="1"/>
    <col min="1545" max="1545" width="5.42578125" style="11" bestFit="1" customWidth="1"/>
    <col min="1546" max="1548" width="0" style="11" hidden="1" customWidth="1"/>
    <col min="1549" max="1791" width="9.140625" style="11"/>
    <col min="1792" max="1792" width="4.42578125" style="11" bestFit="1" customWidth="1"/>
    <col min="1793" max="1793" width="11.28515625" style="11" bestFit="1" customWidth="1"/>
    <col min="1794" max="1794" width="54.140625" style="11" customWidth="1"/>
    <col min="1795" max="1795" width="4" style="11" bestFit="1" customWidth="1"/>
    <col min="1796" max="1796" width="8.42578125" style="11" bestFit="1" customWidth="1"/>
    <col min="1797" max="1797" width="11.140625" style="11" bestFit="1" customWidth="1"/>
    <col min="1798" max="1798" width="11.7109375" style="11" bestFit="1" customWidth="1"/>
    <col min="1799" max="1799" width="7.28515625" style="11" bestFit="1" customWidth="1"/>
    <col min="1800" max="1800" width="10.28515625" style="11" bestFit="1" customWidth="1"/>
    <col min="1801" max="1801" width="5.42578125" style="11" bestFit="1" customWidth="1"/>
    <col min="1802" max="1804" width="0" style="11" hidden="1" customWidth="1"/>
    <col min="1805" max="2047" width="9.140625" style="11"/>
    <col min="2048" max="2048" width="4.42578125" style="11" bestFit="1" customWidth="1"/>
    <col min="2049" max="2049" width="11.28515625" style="11" bestFit="1" customWidth="1"/>
    <col min="2050" max="2050" width="54.140625" style="11" customWidth="1"/>
    <col min="2051" max="2051" width="4" style="11" bestFit="1" customWidth="1"/>
    <col min="2052" max="2052" width="8.42578125" style="11" bestFit="1" customWidth="1"/>
    <col min="2053" max="2053" width="11.140625" style="11" bestFit="1" customWidth="1"/>
    <col min="2054" max="2054" width="11.7109375" style="11" bestFit="1" customWidth="1"/>
    <col min="2055" max="2055" width="7.28515625" style="11" bestFit="1" customWidth="1"/>
    <col min="2056" max="2056" width="10.28515625" style="11" bestFit="1" customWidth="1"/>
    <col min="2057" max="2057" width="5.42578125" style="11" bestFit="1" customWidth="1"/>
    <col min="2058" max="2060" width="0" style="11" hidden="1" customWidth="1"/>
    <col min="2061" max="2303" width="9.140625" style="11"/>
    <col min="2304" max="2304" width="4.42578125" style="11" bestFit="1" customWidth="1"/>
    <col min="2305" max="2305" width="11.28515625" style="11" bestFit="1" customWidth="1"/>
    <col min="2306" max="2306" width="54.140625" style="11" customWidth="1"/>
    <col min="2307" max="2307" width="4" style="11" bestFit="1" customWidth="1"/>
    <col min="2308" max="2308" width="8.42578125" style="11" bestFit="1" customWidth="1"/>
    <col min="2309" max="2309" width="11.140625" style="11" bestFit="1" customWidth="1"/>
    <col min="2310" max="2310" width="11.7109375" style="11" bestFit="1" customWidth="1"/>
    <col min="2311" max="2311" width="7.28515625" style="11" bestFit="1" customWidth="1"/>
    <col min="2312" max="2312" width="10.28515625" style="11" bestFit="1" customWidth="1"/>
    <col min="2313" max="2313" width="5.42578125" style="11" bestFit="1" customWidth="1"/>
    <col min="2314" max="2316" width="0" style="11" hidden="1" customWidth="1"/>
    <col min="2317" max="2559" width="9.140625" style="11"/>
    <col min="2560" max="2560" width="4.42578125" style="11" bestFit="1" customWidth="1"/>
    <col min="2561" max="2561" width="11.28515625" style="11" bestFit="1" customWidth="1"/>
    <col min="2562" max="2562" width="54.140625" style="11" customWidth="1"/>
    <col min="2563" max="2563" width="4" style="11" bestFit="1" customWidth="1"/>
    <col min="2564" max="2564" width="8.42578125" style="11" bestFit="1" customWidth="1"/>
    <col min="2565" max="2565" width="11.140625" style="11" bestFit="1" customWidth="1"/>
    <col min="2566" max="2566" width="11.7109375" style="11" bestFit="1" customWidth="1"/>
    <col min="2567" max="2567" width="7.28515625" style="11" bestFit="1" customWidth="1"/>
    <col min="2568" max="2568" width="10.28515625" style="11" bestFit="1" customWidth="1"/>
    <col min="2569" max="2569" width="5.42578125" style="11" bestFit="1" customWidth="1"/>
    <col min="2570" max="2572" width="0" style="11" hidden="1" customWidth="1"/>
    <col min="2573" max="2815" width="9.140625" style="11"/>
    <col min="2816" max="2816" width="4.42578125" style="11" bestFit="1" customWidth="1"/>
    <col min="2817" max="2817" width="11.28515625" style="11" bestFit="1" customWidth="1"/>
    <col min="2818" max="2818" width="54.140625" style="11" customWidth="1"/>
    <col min="2819" max="2819" width="4" style="11" bestFit="1" customWidth="1"/>
    <col min="2820" max="2820" width="8.42578125" style="11" bestFit="1" customWidth="1"/>
    <col min="2821" max="2821" width="11.140625" style="11" bestFit="1" customWidth="1"/>
    <col min="2822" max="2822" width="11.7109375" style="11" bestFit="1" customWidth="1"/>
    <col min="2823" max="2823" width="7.28515625" style="11" bestFit="1" customWidth="1"/>
    <col min="2824" max="2824" width="10.28515625" style="11" bestFit="1" customWidth="1"/>
    <col min="2825" max="2825" width="5.42578125" style="11" bestFit="1" customWidth="1"/>
    <col min="2826" max="2828" width="0" style="11" hidden="1" customWidth="1"/>
    <col min="2829" max="3071" width="9.140625" style="11"/>
    <col min="3072" max="3072" width="4.42578125" style="11" bestFit="1" customWidth="1"/>
    <col min="3073" max="3073" width="11.28515625" style="11" bestFit="1" customWidth="1"/>
    <col min="3074" max="3074" width="54.140625" style="11" customWidth="1"/>
    <col min="3075" max="3075" width="4" style="11" bestFit="1" customWidth="1"/>
    <col min="3076" max="3076" width="8.42578125" style="11" bestFit="1" customWidth="1"/>
    <col min="3077" max="3077" width="11.140625" style="11" bestFit="1" customWidth="1"/>
    <col min="3078" max="3078" width="11.7109375" style="11" bestFit="1" customWidth="1"/>
    <col min="3079" max="3079" width="7.28515625" style="11" bestFit="1" customWidth="1"/>
    <col min="3080" max="3080" width="10.28515625" style="11" bestFit="1" customWidth="1"/>
    <col min="3081" max="3081" width="5.42578125" style="11" bestFit="1" customWidth="1"/>
    <col min="3082" max="3084" width="0" style="11" hidden="1" customWidth="1"/>
    <col min="3085" max="3327" width="9.140625" style="11"/>
    <col min="3328" max="3328" width="4.42578125" style="11" bestFit="1" customWidth="1"/>
    <col min="3329" max="3329" width="11.28515625" style="11" bestFit="1" customWidth="1"/>
    <col min="3330" max="3330" width="54.140625" style="11" customWidth="1"/>
    <col min="3331" max="3331" width="4" style="11" bestFit="1" customWidth="1"/>
    <col min="3332" max="3332" width="8.42578125" style="11" bestFit="1" customWidth="1"/>
    <col min="3333" max="3333" width="11.140625" style="11" bestFit="1" customWidth="1"/>
    <col min="3334" max="3334" width="11.7109375" style="11" bestFit="1" customWidth="1"/>
    <col min="3335" max="3335" width="7.28515625" style="11" bestFit="1" customWidth="1"/>
    <col min="3336" max="3336" width="10.28515625" style="11" bestFit="1" customWidth="1"/>
    <col min="3337" max="3337" width="5.42578125" style="11" bestFit="1" customWidth="1"/>
    <col min="3338" max="3340" width="0" style="11" hidden="1" customWidth="1"/>
    <col min="3341" max="3583" width="9.140625" style="11"/>
    <col min="3584" max="3584" width="4.42578125" style="11" bestFit="1" customWidth="1"/>
    <col min="3585" max="3585" width="11.28515625" style="11" bestFit="1" customWidth="1"/>
    <col min="3586" max="3586" width="54.140625" style="11" customWidth="1"/>
    <col min="3587" max="3587" width="4" style="11" bestFit="1" customWidth="1"/>
    <col min="3588" max="3588" width="8.42578125" style="11" bestFit="1" customWidth="1"/>
    <col min="3589" max="3589" width="11.140625" style="11" bestFit="1" customWidth="1"/>
    <col min="3590" max="3590" width="11.7109375" style="11" bestFit="1" customWidth="1"/>
    <col min="3591" max="3591" width="7.28515625" style="11" bestFit="1" customWidth="1"/>
    <col min="3592" max="3592" width="10.28515625" style="11" bestFit="1" customWidth="1"/>
    <col min="3593" max="3593" width="5.42578125" style="11" bestFit="1" customWidth="1"/>
    <col min="3594" max="3596" width="0" style="11" hidden="1" customWidth="1"/>
    <col min="3597" max="3839" width="9.140625" style="11"/>
    <col min="3840" max="3840" width="4.42578125" style="11" bestFit="1" customWidth="1"/>
    <col min="3841" max="3841" width="11.28515625" style="11" bestFit="1" customWidth="1"/>
    <col min="3842" max="3842" width="54.140625" style="11" customWidth="1"/>
    <col min="3843" max="3843" width="4" style="11" bestFit="1" customWidth="1"/>
    <col min="3844" max="3844" width="8.42578125" style="11" bestFit="1" customWidth="1"/>
    <col min="3845" max="3845" width="11.140625" style="11" bestFit="1" customWidth="1"/>
    <col min="3846" max="3846" width="11.7109375" style="11" bestFit="1" customWidth="1"/>
    <col min="3847" max="3847" width="7.28515625" style="11" bestFit="1" customWidth="1"/>
    <col min="3848" max="3848" width="10.28515625" style="11" bestFit="1" customWidth="1"/>
    <col min="3849" max="3849" width="5.42578125" style="11" bestFit="1" customWidth="1"/>
    <col min="3850" max="3852" width="0" style="11" hidden="1" customWidth="1"/>
    <col min="3853" max="4095" width="9.140625" style="11"/>
    <col min="4096" max="4096" width="4.42578125" style="11" bestFit="1" customWidth="1"/>
    <col min="4097" max="4097" width="11.28515625" style="11" bestFit="1" customWidth="1"/>
    <col min="4098" max="4098" width="54.140625" style="11" customWidth="1"/>
    <col min="4099" max="4099" width="4" style="11" bestFit="1" customWidth="1"/>
    <col min="4100" max="4100" width="8.42578125" style="11" bestFit="1" customWidth="1"/>
    <col min="4101" max="4101" width="11.140625" style="11" bestFit="1" customWidth="1"/>
    <col min="4102" max="4102" width="11.7109375" style="11" bestFit="1" customWidth="1"/>
    <col min="4103" max="4103" width="7.28515625" style="11" bestFit="1" customWidth="1"/>
    <col min="4104" max="4104" width="10.28515625" style="11" bestFit="1" customWidth="1"/>
    <col min="4105" max="4105" width="5.42578125" style="11" bestFit="1" customWidth="1"/>
    <col min="4106" max="4108" width="0" style="11" hidden="1" customWidth="1"/>
    <col min="4109" max="4351" width="9.140625" style="11"/>
    <col min="4352" max="4352" width="4.42578125" style="11" bestFit="1" customWidth="1"/>
    <col min="4353" max="4353" width="11.28515625" style="11" bestFit="1" customWidth="1"/>
    <col min="4354" max="4354" width="54.140625" style="11" customWidth="1"/>
    <col min="4355" max="4355" width="4" style="11" bestFit="1" customWidth="1"/>
    <col min="4356" max="4356" width="8.42578125" style="11" bestFit="1" customWidth="1"/>
    <col min="4357" max="4357" width="11.140625" style="11" bestFit="1" customWidth="1"/>
    <col min="4358" max="4358" width="11.7109375" style="11" bestFit="1" customWidth="1"/>
    <col min="4359" max="4359" width="7.28515625" style="11" bestFit="1" customWidth="1"/>
    <col min="4360" max="4360" width="10.28515625" style="11" bestFit="1" customWidth="1"/>
    <col min="4361" max="4361" width="5.42578125" style="11" bestFit="1" customWidth="1"/>
    <col min="4362" max="4364" width="0" style="11" hidden="1" customWidth="1"/>
    <col min="4365" max="4607" width="9.140625" style="11"/>
    <col min="4608" max="4608" width="4.42578125" style="11" bestFit="1" customWidth="1"/>
    <col min="4609" max="4609" width="11.28515625" style="11" bestFit="1" customWidth="1"/>
    <col min="4610" max="4610" width="54.140625" style="11" customWidth="1"/>
    <col min="4611" max="4611" width="4" style="11" bestFit="1" customWidth="1"/>
    <col min="4612" max="4612" width="8.42578125" style="11" bestFit="1" customWidth="1"/>
    <col min="4613" max="4613" width="11.140625" style="11" bestFit="1" customWidth="1"/>
    <col min="4614" max="4614" width="11.7109375" style="11" bestFit="1" customWidth="1"/>
    <col min="4615" max="4615" width="7.28515625" style="11" bestFit="1" customWidth="1"/>
    <col min="4616" max="4616" width="10.28515625" style="11" bestFit="1" customWidth="1"/>
    <col min="4617" max="4617" width="5.42578125" style="11" bestFit="1" customWidth="1"/>
    <col min="4618" max="4620" width="0" style="11" hidden="1" customWidth="1"/>
    <col min="4621" max="4863" width="9.140625" style="11"/>
    <col min="4864" max="4864" width="4.42578125" style="11" bestFit="1" customWidth="1"/>
    <col min="4865" max="4865" width="11.28515625" style="11" bestFit="1" customWidth="1"/>
    <col min="4866" max="4866" width="54.140625" style="11" customWidth="1"/>
    <col min="4867" max="4867" width="4" style="11" bestFit="1" customWidth="1"/>
    <col min="4868" max="4868" width="8.42578125" style="11" bestFit="1" customWidth="1"/>
    <col min="4869" max="4869" width="11.140625" style="11" bestFit="1" customWidth="1"/>
    <col min="4870" max="4870" width="11.7109375" style="11" bestFit="1" customWidth="1"/>
    <col min="4871" max="4871" width="7.28515625" style="11" bestFit="1" customWidth="1"/>
    <col min="4872" max="4872" width="10.28515625" style="11" bestFit="1" customWidth="1"/>
    <col min="4873" max="4873" width="5.42578125" style="11" bestFit="1" customWidth="1"/>
    <col min="4874" max="4876" width="0" style="11" hidden="1" customWidth="1"/>
    <col min="4877" max="5119" width="9.140625" style="11"/>
    <col min="5120" max="5120" width="4.42578125" style="11" bestFit="1" customWidth="1"/>
    <col min="5121" max="5121" width="11.28515625" style="11" bestFit="1" customWidth="1"/>
    <col min="5122" max="5122" width="54.140625" style="11" customWidth="1"/>
    <col min="5123" max="5123" width="4" style="11" bestFit="1" customWidth="1"/>
    <col min="5124" max="5124" width="8.42578125" style="11" bestFit="1" customWidth="1"/>
    <col min="5125" max="5125" width="11.140625" style="11" bestFit="1" customWidth="1"/>
    <col min="5126" max="5126" width="11.7109375" style="11" bestFit="1" customWidth="1"/>
    <col min="5127" max="5127" width="7.28515625" style="11" bestFit="1" customWidth="1"/>
    <col min="5128" max="5128" width="10.28515625" style="11" bestFit="1" customWidth="1"/>
    <col min="5129" max="5129" width="5.42578125" style="11" bestFit="1" customWidth="1"/>
    <col min="5130" max="5132" width="0" style="11" hidden="1" customWidth="1"/>
    <col min="5133" max="5375" width="9.140625" style="11"/>
    <col min="5376" max="5376" width="4.42578125" style="11" bestFit="1" customWidth="1"/>
    <col min="5377" max="5377" width="11.28515625" style="11" bestFit="1" customWidth="1"/>
    <col min="5378" max="5378" width="54.140625" style="11" customWidth="1"/>
    <col min="5379" max="5379" width="4" style="11" bestFit="1" customWidth="1"/>
    <col min="5380" max="5380" width="8.42578125" style="11" bestFit="1" customWidth="1"/>
    <col min="5381" max="5381" width="11.140625" style="11" bestFit="1" customWidth="1"/>
    <col min="5382" max="5382" width="11.7109375" style="11" bestFit="1" customWidth="1"/>
    <col min="5383" max="5383" width="7.28515625" style="11" bestFit="1" customWidth="1"/>
    <col min="5384" max="5384" width="10.28515625" style="11" bestFit="1" customWidth="1"/>
    <col min="5385" max="5385" width="5.42578125" style="11" bestFit="1" customWidth="1"/>
    <col min="5386" max="5388" width="0" style="11" hidden="1" customWidth="1"/>
    <col min="5389" max="5631" width="9.140625" style="11"/>
    <col min="5632" max="5632" width="4.42578125" style="11" bestFit="1" customWidth="1"/>
    <col min="5633" max="5633" width="11.28515625" style="11" bestFit="1" customWidth="1"/>
    <col min="5634" max="5634" width="54.140625" style="11" customWidth="1"/>
    <col min="5635" max="5635" width="4" style="11" bestFit="1" customWidth="1"/>
    <col min="5636" max="5636" width="8.42578125" style="11" bestFit="1" customWidth="1"/>
    <col min="5637" max="5637" width="11.140625" style="11" bestFit="1" customWidth="1"/>
    <col min="5638" max="5638" width="11.7109375" style="11" bestFit="1" customWidth="1"/>
    <col min="5639" max="5639" width="7.28515625" style="11" bestFit="1" customWidth="1"/>
    <col min="5640" max="5640" width="10.28515625" style="11" bestFit="1" customWidth="1"/>
    <col min="5641" max="5641" width="5.42578125" style="11" bestFit="1" customWidth="1"/>
    <col min="5642" max="5644" width="0" style="11" hidden="1" customWidth="1"/>
    <col min="5645" max="5887" width="9.140625" style="11"/>
    <col min="5888" max="5888" width="4.42578125" style="11" bestFit="1" customWidth="1"/>
    <col min="5889" max="5889" width="11.28515625" style="11" bestFit="1" customWidth="1"/>
    <col min="5890" max="5890" width="54.140625" style="11" customWidth="1"/>
    <col min="5891" max="5891" width="4" style="11" bestFit="1" customWidth="1"/>
    <col min="5892" max="5892" width="8.42578125" style="11" bestFit="1" customWidth="1"/>
    <col min="5893" max="5893" width="11.140625" style="11" bestFit="1" customWidth="1"/>
    <col min="5894" max="5894" width="11.7109375" style="11" bestFit="1" customWidth="1"/>
    <col min="5895" max="5895" width="7.28515625" style="11" bestFit="1" customWidth="1"/>
    <col min="5896" max="5896" width="10.28515625" style="11" bestFit="1" customWidth="1"/>
    <col min="5897" max="5897" width="5.42578125" style="11" bestFit="1" customWidth="1"/>
    <col min="5898" max="5900" width="0" style="11" hidden="1" customWidth="1"/>
    <col min="5901" max="6143" width="9.140625" style="11"/>
    <col min="6144" max="6144" width="4.42578125" style="11" bestFit="1" customWidth="1"/>
    <col min="6145" max="6145" width="11.28515625" style="11" bestFit="1" customWidth="1"/>
    <col min="6146" max="6146" width="54.140625" style="11" customWidth="1"/>
    <col min="6147" max="6147" width="4" style="11" bestFit="1" customWidth="1"/>
    <col min="6148" max="6148" width="8.42578125" style="11" bestFit="1" customWidth="1"/>
    <col min="6149" max="6149" width="11.140625" style="11" bestFit="1" customWidth="1"/>
    <col min="6150" max="6150" width="11.7109375" style="11" bestFit="1" customWidth="1"/>
    <col min="6151" max="6151" width="7.28515625" style="11" bestFit="1" customWidth="1"/>
    <col min="6152" max="6152" width="10.28515625" style="11" bestFit="1" customWidth="1"/>
    <col min="6153" max="6153" width="5.42578125" style="11" bestFit="1" customWidth="1"/>
    <col min="6154" max="6156" width="0" style="11" hidden="1" customWidth="1"/>
    <col min="6157" max="6399" width="9.140625" style="11"/>
    <col min="6400" max="6400" width="4.42578125" style="11" bestFit="1" customWidth="1"/>
    <col min="6401" max="6401" width="11.28515625" style="11" bestFit="1" customWidth="1"/>
    <col min="6402" max="6402" width="54.140625" style="11" customWidth="1"/>
    <col min="6403" max="6403" width="4" style="11" bestFit="1" customWidth="1"/>
    <col min="6404" max="6404" width="8.42578125" style="11" bestFit="1" customWidth="1"/>
    <col min="6405" max="6405" width="11.140625" style="11" bestFit="1" customWidth="1"/>
    <col min="6406" max="6406" width="11.7109375" style="11" bestFit="1" customWidth="1"/>
    <col min="6407" max="6407" width="7.28515625" style="11" bestFit="1" customWidth="1"/>
    <col min="6408" max="6408" width="10.28515625" style="11" bestFit="1" customWidth="1"/>
    <col min="6409" max="6409" width="5.42578125" style="11" bestFit="1" customWidth="1"/>
    <col min="6410" max="6412" width="0" style="11" hidden="1" customWidth="1"/>
    <col min="6413" max="6655" width="9.140625" style="11"/>
    <col min="6656" max="6656" width="4.42578125" style="11" bestFit="1" customWidth="1"/>
    <col min="6657" max="6657" width="11.28515625" style="11" bestFit="1" customWidth="1"/>
    <col min="6658" max="6658" width="54.140625" style="11" customWidth="1"/>
    <col min="6659" max="6659" width="4" style="11" bestFit="1" customWidth="1"/>
    <col min="6660" max="6660" width="8.42578125" style="11" bestFit="1" customWidth="1"/>
    <col min="6661" max="6661" width="11.140625" style="11" bestFit="1" customWidth="1"/>
    <col min="6662" max="6662" width="11.7109375" style="11" bestFit="1" customWidth="1"/>
    <col min="6663" max="6663" width="7.28515625" style="11" bestFit="1" customWidth="1"/>
    <col min="6664" max="6664" width="10.28515625" style="11" bestFit="1" customWidth="1"/>
    <col min="6665" max="6665" width="5.42578125" style="11" bestFit="1" customWidth="1"/>
    <col min="6666" max="6668" width="0" style="11" hidden="1" customWidth="1"/>
    <col min="6669" max="6911" width="9.140625" style="11"/>
    <col min="6912" max="6912" width="4.42578125" style="11" bestFit="1" customWidth="1"/>
    <col min="6913" max="6913" width="11.28515625" style="11" bestFit="1" customWidth="1"/>
    <col min="6914" max="6914" width="54.140625" style="11" customWidth="1"/>
    <col min="6915" max="6915" width="4" style="11" bestFit="1" customWidth="1"/>
    <col min="6916" max="6916" width="8.42578125" style="11" bestFit="1" customWidth="1"/>
    <col min="6917" max="6917" width="11.140625" style="11" bestFit="1" customWidth="1"/>
    <col min="6918" max="6918" width="11.7109375" style="11" bestFit="1" customWidth="1"/>
    <col min="6919" max="6919" width="7.28515625" style="11" bestFit="1" customWidth="1"/>
    <col min="6920" max="6920" width="10.28515625" style="11" bestFit="1" customWidth="1"/>
    <col min="6921" max="6921" width="5.42578125" style="11" bestFit="1" customWidth="1"/>
    <col min="6922" max="6924" width="0" style="11" hidden="1" customWidth="1"/>
    <col min="6925" max="7167" width="9.140625" style="11"/>
    <col min="7168" max="7168" width="4.42578125" style="11" bestFit="1" customWidth="1"/>
    <col min="7169" max="7169" width="11.28515625" style="11" bestFit="1" customWidth="1"/>
    <col min="7170" max="7170" width="54.140625" style="11" customWidth="1"/>
    <col min="7171" max="7171" width="4" style="11" bestFit="1" customWidth="1"/>
    <col min="7172" max="7172" width="8.42578125" style="11" bestFit="1" customWidth="1"/>
    <col min="7173" max="7173" width="11.140625" style="11" bestFit="1" customWidth="1"/>
    <col min="7174" max="7174" width="11.7109375" style="11" bestFit="1" customWidth="1"/>
    <col min="7175" max="7175" width="7.28515625" style="11" bestFit="1" customWidth="1"/>
    <col min="7176" max="7176" width="10.28515625" style="11" bestFit="1" customWidth="1"/>
    <col min="7177" max="7177" width="5.42578125" style="11" bestFit="1" customWidth="1"/>
    <col min="7178" max="7180" width="0" style="11" hidden="1" customWidth="1"/>
    <col min="7181" max="7423" width="9.140625" style="11"/>
    <col min="7424" max="7424" width="4.42578125" style="11" bestFit="1" customWidth="1"/>
    <col min="7425" max="7425" width="11.28515625" style="11" bestFit="1" customWidth="1"/>
    <col min="7426" max="7426" width="54.140625" style="11" customWidth="1"/>
    <col min="7427" max="7427" width="4" style="11" bestFit="1" customWidth="1"/>
    <col min="7428" max="7428" width="8.42578125" style="11" bestFit="1" customWidth="1"/>
    <col min="7429" max="7429" width="11.140625" style="11" bestFit="1" customWidth="1"/>
    <col min="7430" max="7430" width="11.7109375" style="11" bestFit="1" customWidth="1"/>
    <col min="7431" max="7431" width="7.28515625" style="11" bestFit="1" customWidth="1"/>
    <col min="7432" max="7432" width="10.28515625" style="11" bestFit="1" customWidth="1"/>
    <col min="7433" max="7433" width="5.42578125" style="11" bestFit="1" customWidth="1"/>
    <col min="7434" max="7436" width="0" style="11" hidden="1" customWidth="1"/>
    <col min="7437" max="7679" width="9.140625" style="11"/>
    <col min="7680" max="7680" width="4.42578125" style="11" bestFit="1" customWidth="1"/>
    <col min="7681" max="7681" width="11.28515625" style="11" bestFit="1" customWidth="1"/>
    <col min="7682" max="7682" width="54.140625" style="11" customWidth="1"/>
    <col min="7683" max="7683" width="4" style="11" bestFit="1" customWidth="1"/>
    <col min="7684" max="7684" width="8.42578125" style="11" bestFit="1" customWidth="1"/>
    <col min="7685" max="7685" width="11.140625" style="11" bestFit="1" customWidth="1"/>
    <col min="7686" max="7686" width="11.7109375" style="11" bestFit="1" customWidth="1"/>
    <col min="7687" max="7687" width="7.28515625" style="11" bestFit="1" customWidth="1"/>
    <col min="7688" max="7688" width="10.28515625" style="11" bestFit="1" customWidth="1"/>
    <col min="7689" max="7689" width="5.42578125" style="11" bestFit="1" customWidth="1"/>
    <col min="7690" max="7692" width="0" style="11" hidden="1" customWidth="1"/>
    <col min="7693" max="7935" width="9.140625" style="11"/>
    <col min="7936" max="7936" width="4.42578125" style="11" bestFit="1" customWidth="1"/>
    <col min="7937" max="7937" width="11.28515625" style="11" bestFit="1" customWidth="1"/>
    <col min="7938" max="7938" width="54.140625" style="11" customWidth="1"/>
    <col min="7939" max="7939" width="4" style="11" bestFit="1" customWidth="1"/>
    <col min="7940" max="7940" width="8.42578125" style="11" bestFit="1" customWidth="1"/>
    <col min="7941" max="7941" width="11.140625" style="11" bestFit="1" customWidth="1"/>
    <col min="7942" max="7942" width="11.7109375" style="11" bestFit="1" customWidth="1"/>
    <col min="7943" max="7943" width="7.28515625" style="11" bestFit="1" customWidth="1"/>
    <col min="7944" max="7944" width="10.28515625" style="11" bestFit="1" customWidth="1"/>
    <col min="7945" max="7945" width="5.42578125" style="11" bestFit="1" customWidth="1"/>
    <col min="7946" max="7948" width="0" style="11" hidden="1" customWidth="1"/>
    <col min="7949" max="8191" width="9.140625" style="11"/>
    <col min="8192" max="8192" width="4.42578125" style="11" bestFit="1" customWidth="1"/>
    <col min="8193" max="8193" width="11.28515625" style="11" bestFit="1" customWidth="1"/>
    <col min="8194" max="8194" width="54.140625" style="11" customWidth="1"/>
    <col min="8195" max="8195" width="4" style="11" bestFit="1" customWidth="1"/>
    <col min="8196" max="8196" width="8.42578125" style="11" bestFit="1" customWidth="1"/>
    <col min="8197" max="8197" width="11.140625" style="11" bestFit="1" customWidth="1"/>
    <col min="8198" max="8198" width="11.7109375" style="11" bestFit="1" customWidth="1"/>
    <col min="8199" max="8199" width="7.28515625" style="11" bestFit="1" customWidth="1"/>
    <col min="8200" max="8200" width="10.28515625" style="11" bestFit="1" customWidth="1"/>
    <col min="8201" max="8201" width="5.42578125" style="11" bestFit="1" customWidth="1"/>
    <col min="8202" max="8204" width="0" style="11" hidden="1" customWidth="1"/>
    <col min="8205" max="8447" width="9.140625" style="11"/>
    <col min="8448" max="8448" width="4.42578125" style="11" bestFit="1" customWidth="1"/>
    <col min="8449" max="8449" width="11.28515625" style="11" bestFit="1" customWidth="1"/>
    <col min="8450" max="8450" width="54.140625" style="11" customWidth="1"/>
    <col min="8451" max="8451" width="4" style="11" bestFit="1" customWidth="1"/>
    <col min="8452" max="8452" width="8.42578125" style="11" bestFit="1" customWidth="1"/>
    <col min="8453" max="8453" width="11.140625" style="11" bestFit="1" customWidth="1"/>
    <col min="8454" max="8454" width="11.7109375" style="11" bestFit="1" customWidth="1"/>
    <col min="8455" max="8455" width="7.28515625" style="11" bestFit="1" customWidth="1"/>
    <col min="8456" max="8456" width="10.28515625" style="11" bestFit="1" customWidth="1"/>
    <col min="8457" max="8457" width="5.42578125" style="11" bestFit="1" customWidth="1"/>
    <col min="8458" max="8460" width="0" style="11" hidden="1" customWidth="1"/>
    <col min="8461" max="8703" width="9.140625" style="11"/>
    <col min="8704" max="8704" width="4.42578125" style="11" bestFit="1" customWidth="1"/>
    <col min="8705" max="8705" width="11.28515625" style="11" bestFit="1" customWidth="1"/>
    <col min="8706" max="8706" width="54.140625" style="11" customWidth="1"/>
    <col min="8707" max="8707" width="4" style="11" bestFit="1" customWidth="1"/>
    <col min="8708" max="8708" width="8.42578125" style="11" bestFit="1" customWidth="1"/>
    <col min="8709" max="8709" width="11.140625" style="11" bestFit="1" customWidth="1"/>
    <col min="8710" max="8710" width="11.7109375" style="11" bestFit="1" customWidth="1"/>
    <col min="8711" max="8711" width="7.28515625" style="11" bestFit="1" customWidth="1"/>
    <col min="8712" max="8712" width="10.28515625" style="11" bestFit="1" customWidth="1"/>
    <col min="8713" max="8713" width="5.42578125" style="11" bestFit="1" customWidth="1"/>
    <col min="8714" max="8716" width="0" style="11" hidden="1" customWidth="1"/>
    <col min="8717" max="8959" width="9.140625" style="11"/>
    <col min="8960" max="8960" width="4.42578125" style="11" bestFit="1" customWidth="1"/>
    <col min="8961" max="8961" width="11.28515625" style="11" bestFit="1" customWidth="1"/>
    <col min="8962" max="8962" width="54.140625" style="11" customWidth="1"/>
    <col min="8963" max="8963" width="4" style="11" bestFit="1" customWidth="1"/>
    <col min="8964" max="8964" width="8.42578125" style="11" bestFit="1" customWidth="1"/>
    <col min="8965" max="8965" width="11.140625" style="11" bestFit="1" customWidth="1"/>
    <col min="8966" max="8966" width="11.7109375" style="11" bestFit="1" customWidth="1"/>
    <col min="8967" max="8967" width="7.28515625" style="11" bestFit="1" customWidth="1"/>
    <col min="8968" max="8968" width="10.28515625" style="11" bestFit="1" customWidth="1"/>
    <col min="8969" max="8969" width="5.42578125" style="11" bestFit="1" customWidth="1"/>
    <col min="8970" max="8972" width="0" style="11" hidden="1" customWidth="1"/>
    <col min="8973" max="9215" width="9.140625" style="11"/>
    <col min="9216" max="9216" width="4.42578125" style="11" bestFit="1" customWidth="1"/>
    <col min="9217" max="9217" width="11.28515625" style="11" bestFit="1" customWidth="1"/>
    <col min="9218" max="9218" width="54.140625" style="11" customWidth="1"/>
    <col min="9219" max="9219" width="4" style="11" bestFit="1" customWidth="1"/>
    <col min="9220" max="9220" width="8.42578125" style="11" bestFit="1" customWidth="1"/>
    <col min="9221" max="9221" width="11.140625" style="11" bestFit="1" customWidth="1"/>
    <col min="9222" max="9222" width="11.7109375" style="11" bestFit="1" customWidth="1"/>
    <col min="9223" max="9223" width="7.28515625" style="11" bestFit="1" customWidth="1"/>
    <col min="9224" max="9224" width="10.28515625" style="11" bestFit="1" customWidth="1"/>
    <col min="9225" max="9225" width="5.42578125" style="11" bestFit="1" customWidth="1"/>
    <col min="9226" max="9228" width="0" style="11" hidden="1" customWidth="1"/>
    <col min="9229" max="9471" width="9.140625" style="11"/>
    <col min="9472" max="9472" width="4.42578125" style="11" bestFit="1" customWidth="1"/>
    <col min="9473" max="9473" width="11.28515625" style="11" bestFit="1" customWidth="1"/>
    <col min="9474" max="9474" width="54.140625" style="11" customWidth="1"/>
    <col min="9475" max="9475" width="4" style="11" bestFit="1" customWidth="1"/>
    <col min="9476" max="9476" width="8.42578125" style="11" bestFit="1" customWidth="1"/>
    <col min="9477" max="9477" width="11.140625" style="11" bestFit="1" customWidth="1"/>
    <col min="9478" max="9478" width="11.7109375" style="11" bestFit="1" customWidth="1"/>
    <col min="9479" max="9479" width="7.28515625" style="11" bestFit="1" customWidth="1"/>
    <col min="9480" max="9480" width="10.28515625" style="11" bestFit="1" customWidth="1"/>
    <col min="9481" max="9481" width="5.42578125" style="11" bestFit="1" customWidth="1"/>
    <col min="9482" max="9484" width="0" style="11" hidden="1" customWidth="1"/>
    <col min="9485" max="9727" width="9.140625" style="11"/>
    <col min="9728" max="9728" width="4.42578125" style="11" bestFit="1" customWidth="1"/>
    <col min="9729" max="9729" width="11.28515625" style="11" bestFit="1" customWidth="1"/>
    <col min="9730" max="9730" width="54.140625" style="11" customWidth="1"/>
    <col min="9731" max="9731" width="4" style="11" bestFit="1" customWidth="1"/>
    <col min="9732" max="9732" width="8.42578125" style="11" bestFit="1" customWidth="1"/>
    <col min="9733" max="9733" width="11.140625" style="11" bestFit="1" customWidth="1"/>
    <col min="9734" max="9734" width="11.7109375" style="11" bestFit="1" customWidth="1"/>
    <col min="9735" max="9735" width="7.28515625" style="11" bestFit="1" customWidth="1"/>
    <col min="9736" max="9736" width="10.28515625" style="11" bestFit="1" customWidth="1"/>
    <col min="9737" max="9737" width="5.42578125" style="11" bestFit="1" customWidth="1"/>
    <col min="9738" max="9740" width="0" style="11" hidden="1" customWidth="1"/>
    <col min="9741" max="9983" width="9.140625" style="11"/>
    <col min="9984" max="9984" width="4.42578125" style="11" bestFit="1" customWidth="1"/>
    <col min="9985" max="9985" width="11.28515625" style="11" bestFit="1" customWidth="1"/>
    <col min="9986" max="9986" width="54.140625" style="11" customWidth="1"/>
    <col min="9987" max="9987" width="4" style="11" bestFit="1" customWidth="1"/>
    <col min="9988" max="9988" width="8.42578125" style="11" bestFit="1" customWidth="1"/>
    <col min="9989" max="9989" width="11.140625" style="11" bestFit="1" customWidth="1"/>
    <col min="9990" max="9990" width="11.7109375" style="11" bestFit="1" customWidth="1"/>
    <col min="9991" max="9991" width="7.28515625" style="11" bestFit="1" customWidth="1"/>
    <col min="9992" max="9992" width="10.28515625" style="11" bestFit="1" customWidth="1"/>
    <col min="9993" max="9993" width="5.42578125" style="11" bestFit="1" customWidth="1"/>
    <col min="9994" max="9996" width="0" style="11" hidden="1" customWidth="1"/>
    <col min="9997" max="10239" width="9.140625" style="11"/>
    <col min="10240" max="10240" width="4.42578125" style="11" bestFit="1" customWidth="1"/>
    <col min="10241" max="10241" width="11.28515625" style="11" bestFit="1" customWidth="1"/>
    <col min="10242" max="10242" width="54.140625" style="11" customWidth="1"/>
    <col min="10243" max="10243" width="4" style="11" bestFit="1" customWidth="1"/>
    <col min="10244" max="10244" width="8.42578125" style="11" bestFit="1" customWidth="1"/>
    <col min="10245" max="10245" width="11.140625" style="11" bestFit="1" customWidth="1"/>
    <col min="10246" max="10246" width="11.7109375" style="11" bestFit="1" customWidth="1"/>
    <col min="10247" max="10247" width="7.28515625" style="11" bestFit="1" customWidth="1"/>
    <col min="10248" max="10248" width="10.28515625" style="11" bestFit="1" customWidth="1"/>
    <col min="10249" max="10249" width="5.42578125" style="11" bestFit="1" customWidth="1"/>
    <col min="10250" max="10252" width="0" style="11" hidden="1" customWidth="1"/>
    <col min="10253" max="10495" width="9.140625" style="11"/>
    <col min="10496" max="10496" width="4.42578125" style="11" bestFit="1" customWidth="1"/>
    <col min="10497" max="10497" width="11.28515625" style="11" bestFit="1" customWidth="1"/>
    <col min="10498" max="10498" width="54.140625" style="11" customWidth="1"/>
    <col min="10499" max="10499" width="4" style="11" bestFit="1" customWidth="1"/>
    <col min="10500" max="10500" width="8.42578125" style="11" bestFit="1" customWidth="1"/>
    <col min="10501" max="10501" width="11.140625" style="11" bestFit="1" customWidth="1"/>
    <col min="10502" max="10502" width="11.7109375" style="11" bestFit="1" customWidth="1"/>
    <col min="10503" max="10503" width="7.28515625" style="11" bestFit="1" customWidth="1"/>
    <col min="10504" max="10504" width="10.28515625" style="11" bestFit="1" customWidth="1"/>
    <col min="10505" max="10505" width="5.42578125" style="11" bestFit="1" customWidth="1"/>
    <col min="10506" max="10508" width="0" style="11" hidden="1" customWidth="1"/>
    <col min="10509" max="10751" width="9.140625" style="11"/>
    <col min="10752" max="10752" width="4.42578125" style="11" bestFit="1" customWidth="1"/>
    <col min="10753" max="10753" width="11.28515625" style="11" bestFit="1" customWidth="1"/>
    <col min="10754" max="10754" width="54.140625" style="11" customWidth="1"/>
    <col min="10755" max="10755" width="4" style="11" bestFit="1" customWidth="1"/>
    <col min="10756" max="10756" width="8.42578125" style="11" bestFit="1" customWidth="1"/>
    <col min="10757" max="10757" width="11.140625" style="11" bestFit="1" customWidth="1"/>
    <col min="10758" max="10758" width="11.7109375" style="11" bestFit="1" customWidth="1"/>
    <col min="10759" max="10759" width="7.28515625" style="11" bestFit="1" customWidth="1"/>
    <col min="10760" max="10760" width="10.28515625" style="11" bestFit="1" customWidth="1"/>
    <col min="10761" max="10761" width="5.42578125" style="11" bestFit="1" customWidth="1"/>
    <col min="10762" max="10764" width="0" style="11" hidden="1" customWidth="1"/>
    <col min="10765" max="11007" width="9.140625" style="11"/>
    <col min="11008" max="11008" width="4.42578125" style="11" bestFit="1" customWidth="1"/>
    <col min="11009" max="11009" width="11.28515625" style="11" bestFit="1" customWidth="1"/>
    <col min="11010" max="11010" width="54.140625" style="11" customWidth="1"/>
    <col min="11011" max="11011" width="4" style="11" bestFit="1" customWidth="1"/>
    <col min="11012" max="11012" width="8.42578125" style="11" bestFit="1" customWidth="1"/>
    <col min="11013" max="11013" width="11.140625" style="11" bestFit="1" customWidth="1"/>
    <col min="11014" max="11014" width="11.7109375" style="11" bestFit="1" customWidth="1"/>
    <col min="11015" max="11015" width="7.28515625" style="11" bestFit="1" customWidth="1"/>
    <col min="11016" max="11016" width="10.28515625" style="11" bestFit="1" customWidth="1"/>
    <col min="11017" max="11017" width="5.42578125" style="11" bestFit="1" customWidth="1"/>
    <col min="11018" max="11020" width="0" style="11" hidden="1" customWidth="1"/>
    <col min="11021" max="11263" width="9.140625" style="11"/>
    <col min="11264" max="11264" width="4.42578125" style="11" bestFit="1" customWidth="1"/>
    <col min="11265" max="11265" width="11.28515625" style="11" bestFit="1" customWidth="1"/>
    <col min="11266" max="11266" width="54.140625" style="11" customWidth="1"/>
    <col min="11267" max="11267" width="4" style="11" bestFit="1" customWidth="1"/>
    <col min="11268" max="11268" width="8.42578125" style="11" bestFit="1" customWidth="1"/>
    <col min="11269" max="11269" width="11.140625" style="11" bestFit="1" customWidth="1"/>
    <col min="11270" max="11270" width="11.7109375" style="11" bestFit="1" customWidth="1"/>
    <col min="11271" max="11271" width="7.28515625" style="11" bestFit="1" customWidth="1"/>
    <col min="11272" max="11272" width="10.28515625" style="11" bestFit="1" customWidth="1"/>
    <col min="11273" max="11273" width="5.42578125" style="11" bestFit="1" customWidth="1"/>
    <col min="11274" max="11276" width="0" style="11" hidden="1" customWidth="1"/>
    <col min="11277" max="11519" width="9.140625" style="11"/>
    <col min="11520" max="11520" width="4.42578125" style="11" bestFit="1" customWidth="1"/>
    <col min="11521" max="11521" width="11.28515625" style="11" bestFit="1" customWidth="1"/>
    <col min="11522" max="11522" width="54.140625" style="11" customWidth="1"/>
    <col min="11523" max="11523" width="4" style="11" bestFit="1" customWidth="1"/>
    <col min="11524" max="11524" width="8.42578125" style="11" bestFit="1" customWidth="1"/>
    <col min="11525" max="11525" width="11.140625" style="11" bestFit="1" customWidth="1"/>
    <col min="11526" max="11526" width="11.7109375" style="11" bestFit="1" customWidth="1"/>
    <col min="11527" max="11527" width="7.28515625" style="11" bestFit="1" customWidth="1"/>
    <col min="11528" max="11528" width="10.28515625" style="11" bestFit="1" customWidth="1"/>
    <col min="11529" max="11529" width="5.42578125" style="11" bestFit="1" customWidth="1"/>
    <col min="11530" max="11532" width="0" style="11" hidden="1" customWidth="1"/>
    <col min="11533" max="11775" width="9.140625" style="11"/>
    <col min="11776" max="11776" width="4.42578125" style="11" bestFit="1" customWidth="1"/>
    <col min="11777" max="11777" width="11.28515625" style="11" bestFit="1" customWidth="1"/>
    <col min="11778" max="11778" width="54.140625" style="11" customWidth="1"/>
    <col min="11779" max="11779" width="4" style="11" bestFit="1" customWidth="1"/>
    <col min="11780" max="11780" width="8.42578125" style="11" bestFit="1" customWidth="1"/>
    <col min="11781" max="11781" width="11.140625" style="11" bestFit="1" customWidth="1"/>
    <col min="11782" max="11782" width="11.7109375" style="11" bestFit="1" customWidth="1"/>
    <col min="11783" max="11783" width="7.28515625" style="11" bestFit="1" customWidth="1"/>
    <col min="11784" max="11784" width="10.28515625" style="11" bestFit="1" customWidth="1"/>
    <col min="11785" max="11785" width="5.42578125" style="11" bestFit="1" customWidth="1"/>
    <col min="11786" max="11788" width="0" style="11" hidden="1" customWidth="1"/>
    <col min="11789" max="12031" width="9.140625" style="11"/>
    <col min="12032" max="12032" width="4.42578125" style="11" bestFit="1" customWidth="1"/>
    <col min="12033" max="12033" width="11.28515625" style="11" bestFit="1" customWidth="1"/>
    <col min="12034" max="12034" width="54.140625" style="11" customWidth="1"/>
    <col min="12035" max="12035" width="4" style="11" bestFit="1" customWidth="1"/>
    <col min="12036" max="12036" width="8.42578125" style="11" bestFit="1" customWidth="1"/>
    <col min="12037" max="12037" width="11.140625" style="11" bestFit="1" customWidth="1"/>
    <col min="12038" max="12038" width="11.7109375" style="11" bestFit="1" customWidth="1"/>
    <col min="12039" max="12039" width="7.28515625" style="11" bestFit="1" customWidth="1"/>
    <col min="12040" max="12040" width="10.28515625" style="11" bestFit="1" customWidth="1"/>
    <col min="12041" max="12041" width="5.42578125" style="11" bestFit="1" customWidth="1"/>
    <col min="12042" max="12044" width="0" style="11" hidden="1" customWidth="1"/>
    <col min="12045" max="12287" width="9.140625" style="11"/>
    <col min="12288" max="12288" width="4.42578125" style="11" bestFit="1" customWidth="1"/>
    <col min="12289" max="12289" width="11.28515625" style="11" bestFit="1" customWidth="1"/>
    <col min="12290" max="12290" width="54.140625" style="11" customWidth="1"/>
    <col min="12291" max="12291" width="4" style="11" bestFit="1" customWidth="1"/>
    <col min="12292" max="12292" width="8.42578125" style="11" bestFit="1" customWidth="1"/>
    <col min="12293" max="12293" width="11.140625" style="11" bestFit="1" customWidth="1"/>
    <col min="12294" max="12294" width="11.7109375" style="11" bestFit="1" customWidth="1"/>
    <col min="12295" max="12295" width="7.28515625" style="11" bestFit="1" customWidth="1"/>
    <col min="12296" max="12296" width="10.28515625" style="11" bestFit="1" customWidth="1"/>
    <col min="12297" max="12297" width="5.42578125" style="11" bestFit="1" customWidth="1"/>
    <col min="12298" max="12300" width="0" style="11" hidden="1" customWidth="1"/>
    <col min="12301" max="12543" width="9.140625" style="11"/>
    <col min="12544" max="12544" width="4.42578125" style="11" bestFit="1" customWidth="1"/>
    <col min="12545" max="12545" width="11.28515625" style="11" bestFit="1" customWidth="1"/>
    <col min="12546" max="12546" width="54.140625" style="11" customWidth="1"/>
    <col min="12547" max="12547" width="4" style="11" bestFit="1" customWidth="1"/>
    <col min="12548" max="12548" width="8.42578125" style="11" bestFit="1" customWidth="1"/>
    <col min="12549" max="12549" width="11.140625" style="11" bestFit="1" customWidth="1"/>
    <col min="12550" max="12550" width="11.7109375" style="11" bestFit="1" customWidth="1"/>
    <col min="12551" max="12551" width="7.28515625" style="11" bestFit="1" customWidth="1"/>
    <col min="12552" max="12552" width="10.28515625" style="11" bestFit="1" customWidth="1"/>
    <col min="12553" max="12553" width="5.42578125" style="11" bestFit="1" customWidth="1"/>
    <col min="12554" max="12556" width="0" style="11" hidden="1" customWidth="1"/>
    <col min="12557" max="12799" width="9.140625" style="11"/>
    <col min="12800" max="12800" width="4.42578125" style="11" bestFit="1" customWidth="1"/>
    <col min="12801" max="12801" width="11.28515625" style="11" bestFit="1" customWidth="1"/>
    <col min="12802" max="12802" width="54.140625" style="11" customWidth="1"/>
    <col min="12803" max="12803" width="4" style="11" bestFit="1" customWidth="1"/>
    <col min="12804" max="12804" width="8.42578125" style="11" bestFit="1" customWidth="1"/>
    <col min="12805" max="12805" width="11.140625" style="11" bestFit="1" customWidth="1"/>
    <col min="12806" max="12806" width="11.7109375" style="11" bestFit="1" customWidth="1"/>
    <col min="12807" max="12807" width="7.28515625" style="11" bestFit="1" customWidth="1"/>
    <col min="12808" max="12808" width="10.28515625" style="11" bestFit="1" customWidth="1"/>
    <col min="12809" max="12809" width="5.42578125" style="11" bestFit="1" customWidth="1"/>
    <col min="12810" max="12812" width="0" style="11" hidden="1" customWidth="1"/>
    <col min="12813" max="13055" width="9.140625" style="11"/>
    <col min="13056" max="13056" width="4.42578125" style="11" bestFit="1" customWidth="1"/>
    <col min="13057" max="13057" width="11.28515625" style="11" bestFit="1" customWidth="1"/>
    <col min="13058" max="13058" width="54.140625" style="11" customWidth="1"/>
    <col min="13059" max="13059" width="4" style="11" bestFit="1" customWidth="1"/>
    <col min="13060" max="13060" width="8.42578125" style="11" bestFit="1" customWidth="1"/>
    <col min="13061" max="13061" width="11.140625" style="11" bestFit="1" customWidth="1"/>
    <col min="13062" max="13062" width="11.7109375" style="11" bestFit="1" customWidth="1"/>
    <col min="13063" max="13063" width="7.28515625" style="11" bestFit="1" customWidth="1"/>
    <col min="13064" max="13064" width="10.28515625" style="11" bestFit="1" customWidth="1"/>
    <col min="13065" max="13065" width="5.42578125" style="11" bestFit="1" customWidth="1"/>
    <col min="13066" max="13068" width="0" style="11" hidden="1" customWidth="1"/>
    <col min="13069" max="13311" width="9.140625" style="11"/>
    <col min="13312" max="13312" width="4.42578125" style="11" bestFit="1" customWidth="1"/>
    <col min="13313" max="13313" width="11.28515625" style="11" bestFit="1" customWidth="1"/>
    <col min="13314" max="13314" width="54.140625" style="11" customWidth="1"/>
    <col min="13315" max="13315" width="4" style="11" bestFit="1" customWidth="1"/>
    <col min="13316" max="13316" width="8.42578125" style="11" bestFit="1" customWidth="1"/>
    <col min="13317" max="13317" width="11.140625" style="11" bestFit="1" customWidth="1"/>
    <col min="13318" max="13318" width="11.7109375" style="11" bestFit="1" customWidth="1"/>
    <col min="13319" max="13319" width="7.28515625" style="11" bestFit="1" customWidth="1"/>
    <col min="13320" max="13320" width="10.28515625" style="11" bestFit="1" customWidth="1"/>
    <col min="13321" max="13321" width="5.42578125" style="11" bestFit="1" customWidth="1"/>
    <col min="13322" max="13324" width="0" style="11" hidden="1" customWidth="1"/>
    <col min="13325" max="13567" width="9.140625" style="11"/>
    <col min="13568" max="13568" width="4.42578125" style="11" bestFit="1" customWidth="1"/>
    <col min="13569" max="13569" width="11.28515625" style="11" bestFit="1" customWidth="1"/>
    <col min="13570" max="13570" width="54.140625" style="11" customWidth="1"/>
    <col min="13571" max="13571" width="4" style="11" bestFit="1" customWidth="1"/>
    <col min="13572" max="13572" width="8.42578125" style="11" bestFit="1" customWidth="1"/>
    <col min="13573" max="13573" width="11.140625" style="11" bestFit="1" customWidth="1"/>
    <col min="13574" max="13574" width="11.7109375" style="11" bestFit="1" customWidth="1"/>
    <col min="13575" max="13575" width="7.28515625" style="11" bestFit="1" customWidth="1"/>
    <col min="13576" max="13576" width="10.28515625" style="11" bestFit="1" customWidth="1"/>
    <col min="13577" max="13577" width="5.42578125" style="11" bestFit="1" customWidth="1"/>
    <col min="13578" max="13580" width="0" style="11" hidden="1" customWidth="1"/>
    <col min="13581" max="13823" width="9.140625" style="11"/>
    <col min="13824" max="13824" width="4.42578125" style="11" bestFit="1" customWidth="1"/>
    <col min="13825" max="13825" width="11.28515625" style="11" bestFit="1" customWidth="1"/>
    <col min="13826" max="13826" width="54.140625" style="11" customWidth="1"/>
    <col min="13827" max="13827" width="4" style="11" bestFit="1" customWidth="1"/>
    <col min="13828" max="13828" width="8.42578125" style="11" bestFit="1" customWidth="1"/>
    <col min="13829" max="13829" width="11.140625" style="11" bestFit="1" customWidth="1"/>
    <col min="13830" max="13830" width="11.7109375" style="11" bestFit="1" customWidth="1"/>
    <col min="13831" max="13831" width="7.28515625" style="11" bestFit="1" customWidth="1"/>
    <col min="13832" max="13832" width="10.28515625" style="11" bestFit="1" customWidth="1"/>
    <col min="13833" max="13833" width="5.42578125" style="11" bestFit="1" customWidth="1"/>
    <col min="13834" max="13836" width="0" style="11" hidden="1" customWidth="1"/>
    <col min="13837" max="14079" width="9.140625" style="11"/>
    <col min="14080" max="14080" width="4.42578125" style="11" bestFit="1" customWidth="1"/>
    <col min="14081" max="14081" width="11.28515625" style="11" bestFit="1" customWidth="1"/>
    <col min="14082" max="14082" width="54.140625" style="11" customWidth="1"/>
    <col min="14083" max="14083" width="4" style="11" bestFit="1" customWidth="1"/>
    <col min="14084" max="14084" width="8.42578125" style="11" bestFit="1" customWidth="1"/>
    <col min="14085" max="14085" width="11.140625" style="11" bestFit="1" customWidth="1"/>
    <col min="14086" max="14086" width="11.7109375" style="11" bestFit="1" customWidth="1"/>
    <col min="14087" max="14087" width="7.28515625" style="11" bestFit="1" customWidth="1"/>
    <col min="14088" max="14088" width="10.28515625" style="11" bestFit="1" customWidth="1"/>
    <col min="14089" max="14089" width="5.42578125" style="11" bestFit="1" customWidth="1"/>
    <col min="14090" max="14092" width="0" style="11" hidden="1" customWidth="1"/>
    <col min="14093" max="14335" width="9.140625" style="11"/>
    <col min="14336" max="14336" width="4.42578125" style="11" bestFit="1" customWidth="1"/>
    <col min="14337" max="14337" width="11.28515625" style="11" bestFit="1" customWidth="1"/>
    <col min="14338" max="14338" width="54.140625" style="11" customWidth="1"/>
    <col min="14339" max="14339" width="4" style="11" bestFit="1" customWidth="1"/>
    <col min="14340" max="14340" width="8.42578125" style="11" bestFit="1" customWidth="1"/>
    <col min="14341" max="14341" width="11.140625" style="11" bestFit="1" customWidth="1"/>
    <col min="14342" max="14342" width="11.7109375" style="11" bestFit="1" customWidth="1"/>
    <col min="14343" max="14343" width="7.28515625" style="11" bestFit="1" customWidth="1"/>
    <col min="14344" max="14344" width="10.28515625" style="11" bestFit="1" customWidth="1"/>
    <col min="14345" max="14345" width="5.42578125" style="11" bestFit="1" customWidth="1"/>
    <col min="14346" max="14348" width="0" style="11" hidden="1" customWidth="1"/>
    <col min="14349" max="14591" width="9.140625" style="11"/>
    <col min="14592" max="14592" width="4.42578125" style="11" bestFit="1" customWidth="1"/>
    <col min="14593" max="14593" width="11.28515625" style="11" bestFit="1" customWidth="1"/>
    <col min="14594" max="14594" width="54.140625" style="11" customWidth="1"/>
    <col min="14595" max="14595" width="4" style="11" bestFit="1" customWidth="1"/>
    <col min="14596" max="14596" width="8.42578125" style="11" bestFit="1" customWidth="1"/>
    <col min="14597" max="14597" width="11.140625" style="11" bestFit="1" customWidth="1"/>
    <col min="14598" max="14598" width="11.7109375" style="11" bestFit="1" customWidth="1"/>
    <col min="14599" max="14599" width="7.28515625" style="11" bestFit="1" customWidth="1"/>
    <col min="14600" max="14600" width="10.28515625" style="11" bestFit="1" customWidth="1"/>
    <col min="14601" max="14601" width="5.42578125" style="11" bestFit="1" customWidth="1"/>
    <col min="14602" max="14604" width="0" style="11" hidden="1" customWidth="1"/>
    <col min="14605" max="14847" width="9.140625" style="11"/>
    <col min="14848" max="14848" width="4.42578125" style="11" bestFit="1" customWidth="1"/>
    <col min="14849" max="14849" width="11.28515625" style="11" bestFit="1" customWidth="1"/>
    <col min="14850" max="14850" width="54.140625" style="11" customWidth="1"/>
    <col min="14851" max="14851" width="4" style="11" bestFit="1" customWidth="1"/>
    <col min="14852" max="14852" width="8.42578125" style="11" bestFit="1" customWidth="1"/>
    <col min="14853" max="14853" width="11.140625" style="11" bestFit="1" customWidth="1"/>
    <col min="14854" max="14854" width="11.7109375" style="11" bestFit="1" customWidth="1"/>
    <col min="14855" max="14855" width="7.28515625" style="11" bestFit="1" customWidth="1"/>
    <col min="14856" max="14856" width="10.28515625" style="11" bestFit="1" customWidth="1"/>
    <col min="14857" max="14857" width="5.42578125" style="11" bestFit="1" customWidth="1"/>
    <col min="14858" max="14860" width="0" style="11" hidden="1" customWidth="1"/>
    <col min="14861" max="15103" width="9.140625" style="11"/>
    <col min="15104" max="15104" width="4.42578125" style="11" bestFit="1" customWidth="1"/>
    <col min="15105" max="15105" width="11.28515625" style="11" bestFit="1" customWidth="1"/>
    <col min="15106" max="15106" width="54.140625" style="11" customWidth="1"/>
    <col min="15107" max="15107" width="4" style="11" bestFit="1" customWidth="1"/>
    <col min="15108" max="15108" width="8.42578125" style="11" bestFit="1" customWidth="1"/>
    <col min="15109" max="15109" width="11.140625" style="11" bestFit="1" customWidth="1"/>
    <col min="15110" max="15110" width="11.7109375" style="11" bestFit="1" customWidth="1"/>
    <col min="15111" max="15111" width="7.28515625" style="11" bestFit="1" customWidth="1"/>
    <col min="15112" max="15112" width="10.28515625" style="11" bestFit="1" customWidth="1"/>
    <col min="15113" max="15113" width="5.42578125" style="11" bestFit="1" customWidth="1"/>
    <col min="15114" max="15116" width="0" style="11" hidden="1" customWidth="1"/>
    <col min="15117" max="15359" width="9.140625" style="11"/>
    <col min="15360" max="15360" width="4.42578125" style="11" bestFit="1" customWidth="1"/>
    <col min="15361" max="15361" width="11.28515625" style="11" bestFit="1" customWidth="1"/>
    <col min="15362" max="15362" width="54.140625" style="11" customWidth="1"/>
    <col min="15363" max="15363" width="4" style="11" bestFit="1" customWidth="1"/>
    <col min="15364" max="15364" width="8.42578125" style="11" bestFit="1" customWidth="1"/>
    <col min="15365" max="15365" width="11.140625" style="11" bestFit="1" customWidth="1"/>
    <col min="15366" max="15366" width="11.7109375" style="11" bestFit="1" customWidth="1"/>
    <col min="15367" max="15367" width="7.28515625" style="11" bestFit="1" customWidth="1"/>
    <col min="15368" max="15368" width="10.28515625" style="11" bestFit="1" customWidth="1"/>
    <col min="15369" max="15369" width="5.42578125" style="11" bestFit="1" customWidth="1"/>
    <col min="15370" max="15372" width="0" style="11" hidden="1" customWidth="1"/>
    <col min="15373" max="15615" width="9.140625" style="11"/>
    <col min="15616" max="15616" width="4.42578125" style="11" bestFit="1" customWidth="1"/>
    <col min="15617" max="15617" width="11.28515625" style="11" bestFit="1" customWidth="1"/>
    <col min="15618" max="15618" width="54.140625" style="11" customWidth="1"/>
    <col min="15619" max="15619" width="4" style="11" bestFit="1" customWidth="1"/>
    <col min="15620" max="15620" width="8.42578125" style="11" bestFit="1" customWidth="1"/>
    <col min="15621" max="15621" width="11.140625" style="11" bestFit="1" customWidth="1"/>
    <col min="15622" max="15622" width="11.7109375" style="11" bestFit="1" customWidth="1"/>
    <col min="15623" max="15623" width="7.28515625" style="11" bestFit="1" customWidth="1"/>
    <col min="15624" max="15624" width="10.28515625" style="11" bestFit="1" customWidth="1"/>
    <col min="15625" max="15625" width="5.42578125" style="11" bestFit="1" customWidth="1"/>
    <col min="15626" max="15628" width="0" style="11" hidden="1" customWidth="1"/>
    <col min="15629" max="15871" width="9.140625" style="11"/>
    <col min="15872" max="15872" width="4.42578125" style="11" bestFit="1" customWidth="1"/>
    <col min="15873" max="15873" width="11.28515625" style="11" bestFit="1" customWidth="1"/>
    <col min="15874" max="15874" width="54.140625" style="11" customWidth="1"/>
    <col min="15875" max="15875" width="4" style="11" bestFit="1" customWidth="1"/>
    <col min="15876" max="15876" width="8.42578125" style="11" bestFit="1" customWidth="1"/>
    <col min="15877" max="15877" width="11.140625" style="11" bestFit="1" customWidth="1"/>
    <col min="15878" max="15878" width="11.7109375" style="11" bestFit="1" customWidth="1"/>
    <col min="15879" max="15879" width="7.28515625" style="11" bestFit="1" customWidth="1"/>
    <col min="15880" max="15880" width="10.28515625" style="11" bestFit="1" customWidth="1"/>
    <col min="15881" max="15881" width="5.42578125" style="11" bestFit="1" customWidth="1"/>
    <col min="15882" max="15884" width="0" style="11" hidden="1" customWidth="1"/>
    <col min="15885" max="16127" width="9.140625" style="11"/>
    <col min="16128" max="16128" width="4.42578125" style="11" bestFit="1" customWidth="1"/>
    <col min="16129" max="16129" width="11.28515625" style="11" bestFit="1" customWidth="1"/>
    <col min="16130" max="16130" width="54.140625" style="11" customWidth="1"/>
    <col min="16131" max="16131" width="4" style="11" bestFit="1" customWidth="1"/>
    <col min="16132" max="16132" width="8.42578125" style="11" bestFit="1" customWidth="1"/>
    <col min="16133" max="16133" width="11.140625" style="11" bestFit="1" customWidth="1"/>
    <col min="16134" max="16134" width="11.7109375" style="11" bestFit="1" customWidth="1"/>
    <col min="16135" max="16135" width="7.28515625" style="11" bestFit="1" customWidth="1"/>
    <col min="16136" max="16136" width="10.28515625" style="11" bestFit="1" customWidth="1"/>
    <col min="16137" max="16137" width="5.42578125" style="11" bestFit="1" customWidth="1"/>
    <col min="16138" max="16140" width="0" style="11" hidden="1" customWidth="1"/>
    <col min="16141" max="16384" width="9.140625" style="11"/>
  </cols>
  <sheetData>
    <row r="1" spans="1:55" ht="15.75" x14ac:dyDescent="0.25">
      <c r="A1" s="44"/>
      <c r="B1" s="2" t="s">
        <v>0</v>
      </c>
      <c r="C1" s="44"/>
      <c r="D1" s="44"/>
      <c r="E1" s="44"/>
      <c r="F1" s="44"/>
      <c r="G1" s="44"/>
      <c r="H1" s="44"/>
      <c r="I1" s="44"/>
      <c r="J1" s="45"/>
      <c r="O1" s="44"/>
      <c r="P1" s="44"/>
      <c r="Q1" s="44"/>
      <c r="R1" s="44"/>
      <c r="S1" s="44"/>
      <c r="T1" s="44"/>
      <c r="U1" s="45"/>
      <c r="W1" s="44"/>
      <c r="X1" s="44"/>
      <c r="Y1" s="44"/>
      <c r="Z1" s="44"/>
      <c r="AA1" s="44"/>
      <c r="AB1" s="44"/>
      <c r="AC1" s="45"/>
      <c r="AE1" s="44"/>
      <c r="AF1" s="44"/>
      <c r="AG1" s="44"/>
      <c r="AH1" s="44"/>
      <c r="AI1" s="44"/>
      <c r="AJ1" s="44"/>
      <c r="AK1" s="45"/>
      <c r="AM1" s="44"/>
      <c r="AN1" s="44"/>
      <c r="AO1" s="44"/>
      <c r="AP1" s="44"/>
      <c r="AQ1" s="44"/>
      <c r="AR1" s="44"/>
      <c r="AS1" s="45"/>
      <c r="AU1" s="44"/>
      <c r="AV1" s="44"/>
      <c r="AW1" s="44"/>
      <c r="AX1" s="44"/>
      <c r="AY1" s="44"/>
      <c r="AZ1" s="44"/>
      <c r="BA1" s="45"/>
    </row>
    <row r="2" spans="1:55" ht="15.75" x14ac:dyDescent="0.25">
      <c r="A2" s="44"/>
      <c r="B2" s="2" t="s">
        <v>1</v>
      </c>
      <c r="C2" s="44"/>
      <c r="D2" s="44"/>
      <c r="E2" s="44"/>
      <c r="F2" s="44"/>
      <c r="G2" s="44"/>
      <c r="H2" s="44"/>
      <c r="I2" s="44"/>
      <c r="J2" s="45"/>
      <c r="O2" s="44"/>
      <c r="P2" s="44"/>
      <c r="Q2" s="44"/>
      <c r="R2" s="44"/>
      <c r="S2" s="44"/>
      <c r="T2" s="44"/>
      <c r="U2" s="45"/>
      <c r="W2" s="44"/>
      <c r="X2" s="44"/>
      <c r="Y2" s="44"/>
      <c r="Z2" s="44"/>
      <c r="AA2" s="44"/>
      <c r="AB2" s="44"/>
      <c r="AC2" s="45"/>
      <c r="AE2" s="44"/>
      <c r="AF2" s="44"/>
      <c r="AG2" s="44"/>
      <c r="AH2" s="44"/>
      <c r="AI2" s="44"/>
      <c r="AJ2" s="44"/>
      <c r="AK2" s="45"/>
      <c r="AM2" s="44"/>
      <c r="AN2" s="44"/>
      <c r="AO2" s="44"/>
      <c r="AP2" s="44"/>
      <c r="AQ2" s="44"/>
      <c r="AR2" s="44"/>
      <c r="AS2" s="45"/>
      <c r="AU2" s="44"/>
      <c r="AV2" s="44"/>
      <c r="AW2" s="44"/>
      <c r="AX2" s="44"/>
      <c r="AY2" s="44"/>
      <c r="AZ2" s="44"/>
      <c r="BA2" s="45"/>
    </row>
    <row r="3" spans="1:55" x14ac:dyDescent="0.2">
      <c r="A3" s="44"/>
      <c r="B3" s="7"/>
      <c r="C3" s="44"/>
      <c r="D3" s="44"/>
      <c r="E3" s="44"/>
      <c r="F3" s="44"/>
      <c r="G3" s="44"/>
      <c r="H3" s="44"/>
      <c r="I3" s="44"/>
      <c r="J3" s="45"/>
      <c r="O3" s="44"/>
      <c r="P3" s="44"/>
      <c r="Q3" s="44"/>
      <c r="R3" s="44"/>
      <c r="S3" s="44"/>
      <c r="T3" s="44"/>
      <c r="U3" s="45"/>
      <c r="W3" s="44"/>
      <c r="X3" s="44"/>
      <c r="Y3" s="44"/>
      <c r="Z3" s="44"/>
      <c r="AA3" s="44"/>
      <c r="AB3" s="44"/>
      <c r="AC3" s="45"/>
      <c r="AE3" s="44"/>
      <c r="AF3" s="44"/>
      <c r="AG3" s="44"/>
      <c r="AH3" s="44"/>
      <c r="AI3" s="44"/>
      <c r="AJ3" s="44"/>
      <c r="AK3" s="45"/>
      <c r="AM3" s="44"/>
      <c r="AN3" s="44"/>
      <c r="AO3" s="44"/>
      <c r="AP3" s="44"/>
      <c r="AQ3" s="44"/>
      <c r="AR3" s="44"/>
      <c r="AS3" s="45"/>
      <c r="AU3" s="44"/>
      <c r="AV3" s="44"/>
      <c r="AW3" s="44"/>
      <c r="AX3" s="44"/>
      <c r="AY3" s="44"/>
      <c r="AZ3" s="44"/>
      <c r="BA3" s="45"/>
    </row>
    <row r="4" spans="1:55" s="17" customFormat="1" ht="21" thickBot="1" x14ac:dyDescent="0.3">
      <c r="A4" s="46" t="s">
        <v>27</v>
      </c>
      <c r="B4" s="46"/>
      <c r="C4" s="46"/>
      <c r="D4" s="46"/>
      <c r="E4" s="46"/>
      <c r="F4" s="46"/>
      <c r="G4" s="46"/>
      <c r="H4" s="46"/>
      <c r="I4" s="46"/>
      <c r="J4" s="47"/>
      <c r="O4" s="140" t="s">
        <v>166</v>
      </c>
      <c r="P4" s="140"/>
      <c r="Q4" s="140"/>
      <c r="R4" s="140"/>
      <c r="S4" s="140"/>
      <c r="T4" s="140"/>
      <c r="U4" s="140"/>
      <c r="V4" s="101"/>
      <c r="W4" s="140" t="s">
        <v>167</v>
      </c>
      <c r="X4" s="140"/>
      <c r="Y4" s="140"/>
      <c r="Z4" s="140"/>
      <c r="AA4" s="140"/>
      <c r="AB4" s="140"/>
      <c r="AC4" s="140"/>
      <c r="AD4" s="101"/>
      <c r="AE4" s="140" t="s">
        <v>168</v>
      </c>
      <c r="AF4" s="140"/>
      <c r="AG4" s="140"/>
      <c r="AH4" s="140"/>
      <c r="AI4" s="140"/>
      <c r="AJ4" s="140"/>
      <c r="AK4" s="140"/>
      <c r="AM4" s="141" t="s">
        <v>169</v>
      </c>
      <c r="AN4" s="141"/>
      <c r="AO4" s="141"/>
      <c r="AP4" s="141"/>
      <c r="AQ4" s="141"/>
      <c r="AR4" s="141"/>
      <c r="AS4" s="141"/>
      <c r="AU4" s="141" t="s">
        <v>170</v>
      </c>
      <c r="AV4" s="141"/>
      <c r="AW4" s="141"/>
      <c r="AX4" s="141"/>
      <c r="AY4" s="141"/>
      <c r="AZ4" s="141"/>
      <c r="BA4" s="141"/>
    </row>
    <row r="5" spans="1:55" s="6" customFormat="1" ht="13.5" thickBot="1" x14ac:dyDescent="0.25">
      <c r="A5" s="37" t="s">
        <v>3</v>
      </c>
      <c r="B5" s="48" t="s">
        <v>28</v>
      </c>
      <c r="C5" s="49" t="s">
        <v>29</v>
      </c>
      <c r="D5" s="49" t="s">
        <v>30</v>
      </c>
      <c r="E5" s="39" t="s">
        <v>31</v>
      </c>
      <c r="F5" s="39" t="s">
        <v>32</v>
      </c>
      <c r="G5" s="50" t="s">
        <v>33</v>
      </c>
      <c r="H5" s="51" t="s">
        <v>34</v>
      </c>
      <c r="I5" s="52" t="s">
        <v>35</v>
      </c>
      <c r="J5" s="53" t="s">
        <v>36</v>
      </c>
      <c r="K5" s="6" t="s">
        <v>37</v>
      </c>
      <c r="L5" s="6" t="s">
        <v>38</v>
      </c>
      <c r="M5" s="6" t="s">
        <v>39</v>
      </c>
      <c r="O5" s="49" t="s">
        <v>30</v>
      </c>
      <c r="P5" s="39" t="s">
        <v>31</v>
      </c>
      <c r="Q5" s="39" t="s">
        <v>32</v>
      </c>
      <c r="R5" s="50" t="s">
        <v>33</v>
      </c>
      <c r="S5" s="51" t="s">
        <v>34</v>
      </c>
      <c r="T5" s="52" t="s">
        <v>35</v>
      </c>
      <c r="U5" s="53" t="s">
        <v>36</v>
      </c>
      <c r="W5" s="49" t="s">
        <v>30</v>
      </c>
      <c r="X5" s="39" t="s">
        <v>31</v>
      </c>
      <c r="Y5" s="39" t="s">
        <v>32</v>
      </c>
      <c r="Z5" s="50" t="s">
        <v>33</v>
      </c>
      <c r="AA5" s="51" t="s">
        <v>34</v>
      </c>
      <c r="AB5" s="52" t="s">
        <v>35</v>
      </c>
      <c r="AC5" s="53" t="s">
        <v>36</v>
      </c>
      <c r="AE5" s="49" t="s">
        <v>30</v>
      </c>
      <c r="AF5" s="39" t="s">
        <v>31</v>
      </c>
      <c r="AG5" s="39" t="s">
        <v>32</v>
      </c>
      <c r="AH5" s="50" t="s">
        <v>33</v>
      </c>
      <c r="AI5" s="51" t="s">
        <v>34</v>
      </c>
      <c r="AJ5" s="52" t="s">
        <v>35</v>
      </c>
      <c r="AK5" s="53" t="s">
        <v>36</v>
      </c>
      <c r="AM5" s="49" t="s">
        <v>30</v>
      </c>
      <c r="AN5" s="39" t="s">
        <v>31</v>
      </c>
      <c r="AO5" s="39" t="s">
        <v>32</v>
      </c>
      <c r="AP5" s="50" t="s">
        <v>33</v>
      </c>
      <c r="AQ5" s="51" t="s">
        <v>34</v>
      </c>
      <c r="AR5" s="52" t="s">
        <v>35</v>
      </c>
      <c r="AS5" s="53" t="s">
        <v>36</v>
      </c>
      <c r="AU5" s="49" t="s">
        <v>30</v>
      </c>
      <c r="AV5" s="39" t="s">
        <v>31</v>
      </c>
      <c r="AW5" s="39" t="s">
        <v>32</v>
      </c>
      <c r="AX5" s="50" t="s">
        <v>33</v>
      </c>
      <c r="AY5" s="51" t="s">
        <v>34</v>
      </c>
      <c r="AZ5" s="52" t="s">
        <v>35</v>
      </c>
      <c r="BA5" s="53" t="s">
        <v>36</v>
      </c>
    </row>
    <row r="6" spans="1:55" s="44" customFormat="1" ht="12.75" x14ac:dyDescent="0.2">
      <c r="A6" s="54" t="s">
        <v>40</v>
      </c>
      <c r="B6" s="55"/>
      <c r="E6" s="56"/>
      <c r="F6" s="56"/>
      <c r="G6" s="57"/>
      <c r="H6" s="58"/>
      <c r="I6" s="59"/>
      <c r="J6" s="60"/>
      <c r="P6" s="56"/>
      <c r="Q6" s="56"/>
      <c r="R6" s="57"/>
      <c r="S6" s="58"/>
      <c r="T6" s="59"/>
      <c r="U6" s="60"/>
      <c r="X6" s="56"/>
      <c r="Y6" s="56"/>
      <c r="Z6" s="57"/>
      <c r="AA6" s="58"/>
      <c r="AB6" s="59"/>
      <c r="AC6" s="60"/>
      <c r="AF6" s="56"/>
      <c r="AG6" s="56"/>
      <c r="AH6" s="57"/>
      <c r="AI6" s="58"/>
      <c r="AJ6" s="59"/>
      <c r="AK6" s="60"/>
      <c r="AN6" s="56"/>
      <c r="AO6" s="56"/>
      <c r="AP6" s="57"/>
      <c r="AQ6" s="58"/>
      <c r="AR6" s="59"/>
      <c r="AS6" s="60"/>
      <c r="AV6" s="56"/>
      <c r="AW6" s="56"/>
      <c r="AX6" s="57"/>
      <c r="AY6" s="58"/>
      <c r="AZ6" s="59"/>
      <c r="BA6" s="60"/>
    </row>
    <row r="7" spans="1:55" s="6" customFormat="1" ht="25.5" x14ac:dyDescent="0.2">
      <c r="A7" s="23">
        <v>1</v>
      </c>
      <c r="B7" s="61">
        <v>530001</v>
      </c>
      <c r="C7" s="62" t="s">
        <v>41</v>
      </c>
      <c r="D7" s="63" t="s">
        <v>42</v>
      </c>
      <c r="E7" s="25">
        <v>12</v>
      </c>
      <c r="F7" s="28"/>
      <c r="G7" s="64">
        <f t="shared" ref="G7:G36" si="0">E7*F7</f>
        <v>0</v>
      </c>
      <c r="H7" s="65">
        <v>0</v>
      </c>
      <c r="I7" s="66">
        <f t="shared" ref="I7:I36" si="1">E7*H7</f>
        <v>0</v>
      </c>
      <c r="J7" s="67" t="s">
        <v>43</v>
      </c>
      <c r="K7" s="6" t="s">
        <v>44</v>
      </c>
      <c r="M7" s="68" t="s">
        <v>45</v>
      </c>
      <c r="O7" s="63" t="s">
        <v>42</v>
      </c>
      <c r="P7" s="25">
        <v>12</v>
      </c>
      <c r="Q7" s="28"/>
      <c r="R7" s="64">
        <f t="shared" ref="R7:R36" si="2">P7*Q7</f>
        <v>0</v>
      </c>
      <c r="S7" s="65">
        <v>0</v>
      </c>
      <c r="T7" s="66">
        <f t="shared" ref="T7:T36" si="3">P7*S7</f>
        <v>0</v>
      </c>
      <c r="U7" s="67" t="s">
        <v>43</v>
      </c>
      <c r="W7" s="63" t="s">
        <v>42</v>
      </c>
      <c r="X7" s="25"/>
      <c r="Y7" s="28"/>
      <c r="Z7" s="64">
        <f t="shared" ref="Z7:Z36" si="4">X7*Y7</f>
        <v>0</v>
      </c>
      <c r="AA7" s="65">
        <v>0</v>
      </c>
      <c r="AB7" s="66">
        <f t="shared" ref="AB7:AB36" si="5">X7*AA7</f>
        <v>0</v>
      </c>
      <c r="AC7" s="67" t="s">
        <v>43</v>
      </c>
      <c r="AE7" s="63" t="s">
        <v>42</v>
      </c>
      <c r="AF7" s="25"/>
      <c r="AG7" s="28"/>
      <c r="AH7" s="64">
        <f t="shared" ref="AH7:AH36" si="6">AF7*AG7</f>
        <v>0</v>
      </c>
      <c r="AI7" s="65">
        <v>0</v>
      </c>
      <c r="AJ7" s="66">
        <f t="shared" ref="AJ7:AJ36" si="7">AF7*AI7</f>
        <v>0</v>
      </c>
      <c r="AK7" s="67" t="s">
        <v>43</v>
      </c>
      <c r="AM7" s="63" t="s">
        <v>42</v>
      </c>
      <c r="AN7" s="25"/>
      <c r="AO7" s="28"/>
      <c r="AP7" s="64">
        <f t="shared" ref="AP7:AP36" si="8">AN7*AO7</f>
        <v>0</v>
      </c>
      <c r="AQ7" s="65">
        <v>0</v>
      </c>
      <c r="AR7" s="66">
        <f t="shared" ref="AR7:AR36" si="9">AN7*AQ7</f>
        <v>0</v>
      </c>
      <c r="AS7" s="67" t="s">
        <v>43</v>
      </c>
      <c r="AU7" s="63" t="s">
        <v>42</v>
      </c>
      <c r="AV7" s="25"/>
      <c r="AW7" s="28"/>
      <c r="AX7" s="64">
        <f t="shared" ref="AX7:AX36" si="10">AV7*AW7</f>
        <v>0</v>
      </c>
      <c r="AY7" s="65">
        <v>0</v>
      </c>
      <c r="AZ7" s="66">
        <f t="shared" ref="AZ7:AZ36" si="11">AV7*AY7</f>
        <v>0</v>
      </c>
      <c r="BA7" s="67" t="s">
        <v>43</v>
      </c>
      <c r="BC7" s="42">
        <f>E7-P7-X7-AF7-AN7-AV7</f>
        <v>0</v>
      </c>
    </row>
    <row r="8" spans="1:55" s="6" customFormat="1" ht="25.5" x14ac:dyDescent="0.2">
      <c r="A8" s="23">
        <v>2</v>
      </c>
      <c r="B8" s="61">
        <v>530001</v>
      </c>
      <c r="C8" s="62" t="s">
        <v>46</v>
      </c>
      <c r="D8" s="63" t="s">
        <v>42</v>
      </c>
      <c r="E8" s="25">
        <v>92</v>
      </c>
      <c r="F8" s="28"/>
      <c r="G8" s="64">
        <f t="shared" si="0"/>
        <v>0</v>
      </c>
      <c r="H8" s="65">
        <v>0</v>
      </c>
      <c r="I8" s="66">
        <f t="shared" si="1"/>
        <v>0</v>
      </c>
      <c r="J8" s="67" t="s">
        <v>43</v>
      </c>
      <c r="K8" s="6" t="s">
        <v>44</v>
      </c>
      <c r="M8" s="68" t="s">
        <v>45</v>
      </c>
      <c r="O8" s="63" t="s">
        <v>42</v>
      </c>
      <c r="P8" s="25">
        <v>3</v>
      </c>
      <c r="Q8" s="28"/>
      <c r="R8" s="64">
        <f t="shared" si="2"/>
        <v>0</v>
      </c>
      <c r="S8" s="65">
        <v>0</v>
      </c>
      <c r="T8" s="66">
        <f t="shared" si="3"/>
        <v>0</v>
      </c>
      <c r="U8" s="67" t="s">
        <v>43</v>
      </c>
      <c r="W8" s="63" t="s">
        <v>42</v>
      </c>
      <c r="X8" s="25">
        <v>24</v>
      </c>
      <c r="Y8" s="28"/>
      <c r="Z8" s="64">
        <f t="shared" si="4"/>
        <v>0</v>
      </c>
      <c r="AA8" s="65">
        <v>0</v>
      </c>
      <c r="AB8" s="66">
        <f t="shared" si="5"/>
        <v>0</v>
      </c>
      <c r="AC8" s="67" t="s">
        <v>43</v>
      </c>
      <c r="AE8" s="63" t="s">
        <v>42</v>
      </c>
      <c r="AF8" s="25">
        <v>17</v>
      </c>
      <c r="AG8" s="28"/>
      <c r="AH8" s="64">
        <f t="shared" si="6"/>
        <v>0</v>
      </c>
      <c r="AI8" s="65">
        <v>0</v>
      </c>
      <c r="AJ8" s="66">
        <f t="shared" si="7"/>
        <v>0</v>
      </c>
      <c r="AK8" s="67" t="s">
        <v>43</v>
      </c>
      <c r="AM8" s="63" t="s">
        <v>42</v>
      </c>
      <c r="AN8" s="25">
        <f>8+18</f>
        <v>26</v>
      </c>
      <c r="AO8" s="28"/>
      <c r="AP8" s="64">
        <f t="shared" si="8"/>
        <v>0</v>
      </c>
      <c r="AQ8" s="65">
        <v>0</v>
      </c>
      <c r="AR8" s="66">
        <f t="shared" si="9"/>
        <v>0</v>
      </c>
      <c r="AS8" s="67" t="s">
        <v>43</v>
      </c>
      <c r="AU8" s="63" t="s">
        <v>42</v>
      </c>
      <c r="AV8" s="25">
        <v>22</v>
      </c>
      <c r="AW8" s="28"/>
      <c r="AX8" s="64">
        <f t="shared" si="10"/>
        <v>0</v>
      </c>
      <c r="AY8" s="65">
        <v>0</v>
      </c>
      <c r="AZ8" s="66">
        <f t="shared" si="11"/>
        <v>0</v>
      </c>
      <c r="BA8" s="67" t="s">
        <v>43</v>
      </c>
      <c r="BC8" s="42">
        <f>E8-P8-X8-AF8-AN8-AV8</f>
        <v>0</v>
      </c>
    </row>
    <row r="9" spans="1:55" s="6" customFormat="1" ht="25.5" x14ac:dyDescent="0.2">
      <c r="A9" s="23">
        <v>3</v>
      </c>
      <c r="B9" s="61">
        <v>530001</v>
      </c>
      <c r="C9" s="62" t="s">
        <v>47</v>
      </c>
      <c r="D9" s="63" t="s">
        <v>42</v>
      </c>
      <c r="E9" s="25">
        <v>6</v>
      </c>
      <c r="F9" s="28"/>
      <c r="G9" s="64">
        <f t="shared" si="0"/>
        <v>0</v>
      </c>
      <c r="H9" s="65">
        <v>0</v>
      </c>
      <c r="I9" s="66">
        <f t="shared" si="1"/>
        <v>0</v>
      </c>
      <c r="J9" s="67" t="s">
        <v>43</v>
      </c>
      <c r="K9" s="6" t="s">
        <v>44</v>
      </c>
      <c r="M9" s="68" t="s">
        <v>45</v>
      </c>
      <c r="O9" s="63" t="s">
        <v>42</v>
      </c>
      <c r="P9" s="25"/>
      <c r="Q9" s="28"/>
      <c r="R9" s="64">
        <f t="shared" si="2"/>
        <v>0</v>
      </c>
      <c r="S9" s="65">
        <v>0</v>
      </c>
      <c r="T9" s="66">
        <f t="shared" si="3"/>
        <v>0</v>
      </c>
      <c r="U9" s="67" t="s">
        <v>43</v>
      </c>
      <c r="W9" s="63" t="s">
        <v>42</v>
      </c>
      <c r="X9" s="25">
        <v>2</v>
      </c>
      <c r="Y9" s="28"/>
      <c r="Z9" s="64">
        <f t="shared" si="4"/>
        <v>0</v>
      </c>
      <c r="AA9" s="65">
        <v>0</v>
      </c>
      <c r="AB9" s="66">
        <f t="shared" si="5"/>
        <v>0</v>
      </c>
      <c r="AC9" s="67" t="s">
        <v>43</v>
      </c>
      <c r="AE9" s="63" t="s">
        <v>42</v>
      </c>
      <c r="AF9" s="25">
        <v>4</v>
      </c>
      <c r="AG9" s="28"/>
      <c r="AH9" s="64">
        <f t="shared" si="6"/>
        <v>0</v>
      </c>
      <c r="AI9" s="65">
        <v>0</v>
      </c>
      <c r="AJ9" s="66">
        <f t="shared" si="7"/>
        <v>0</v>
      </c>
      <c r="AK9" s="67" t="s">
        <v>43</v>
      </c>
      <c r="AM9" s="63" t="s">
        <v>42</v>
      </c>
      <c r="AN9" s="25"/>
      <c r="AO9" s="28"/>
      <c r="AP9" s="64">
        <f t="shared" si="8"/>
        <v>0</v>
      </c>
      <c r="AQ9" s="65">
        <v>0</v>
      </c>
      <c r="AR9" s="66">
        <f t="shared" si="9"/>
        <v>0</v>
      </c>
      <c r="AS9" s="67" t="s">
        <v>43</v>
      </c>
      <c r="AU9" s="63" t="s">
        <v>42</v>
      </c>
      <c r="AV9" s="25"/>
      <c r="AW9" s="28"/>
      <c r="AX9" s="64">
        <f t="shared" si="10"/>
        <v>0</v>
      </c>
      <c r="AY9" s="65">
        <v>0</v>
      </c>
      <c r="AZ9" s="66">
        <f t="shared" si="11"/>
        <v>0</v>
      </c>
      <c r="BA9" s="67" t="s">
        <v>43</v>
      </c>
      <c r="BC9" s="42">
        <f t="shared" ref="BC9:BC62" si="12">E9-P9-X9-AF9-AN9-AV9</f>
        <v>0</v>
      </c>
    </row>
    <row r="10" spans="1:55" s="6" customFormat="1" ht="25.5" x14ac:dyDescent="0.2">
      <c r="A10" s="23">
        <v>4</v>
      </c>
      <c r="B10" s="61">
        <v>530001</v>
      </c>
      <c r="C10" s="62" t="s">
        <v>48</v>
      </c>
      <c r="D10" s="63" t="s">
        <v>42</v>
      </c>
      <c r="E10" s="25">
        <v>2</v>
      </c>
      <c r="F10" s="28"/>
      <c r="G10" s="64">
        <f t="shared" si="0"/>
        <v>0</v>
      </c>
      <c r="H10" s="65">
        <v>0</v>
      </c>
      <c r="I10" s="66">
        <f t="shared" si="1"/>
        <v>0</v>
      </c>
      <c r="J10" s="67" t="s">
        <v>43</v>
      </c>
      <c r="K10" s="6" t="s">
        <v>44</v>
      </c>
      <c r="M10" s="68" t="s">
        <v>45</v>
      </c>
      <c r="O10" s="63" t="s">
        <v>42</v>
      </c>
      <c r="P10" s="25"/>
      <c r="Q10" s="28"/>
      <c r="R10" s="64">
        <f t="shared" si="2"/>
        <v>0</v>
      </c>
      <c r="S10" s="65">
        <v>0</v>
      </c>
      <c r="T10" s="66">
        <f t="shared" si="3"/>
        <v>0</v>
      </c>
      <c r="U10" s="67" t="s">
        <v>43</v>
      </c>
      <c r="W10" s="63" t="s">
        <v>42</v>
      </c>
      <c r="X10" s="25">
        <v>2</v>
      </c>
      <c r="Y10" s="28"/>
      <c r="Z10" s="64">
        <f t="shared" si="4"/>
        <v>0</v>
      </c>
      <c r="AA10" s="65">
        <v>0</v>
      </c>
      <c r="AB10" s="66">
        <f t="shared" si="5"/>
        <v>0</v>
      </c>
      <c r="AC10" s="67" t="s">
        <v>43</v>
      </c>
      <c r="AE10" s="63" t="s">
        <v>42</v>
      </c>
      <c r="AF10" s="25"/>
      <c r="AG10" s="28"/>
      <c r="AH10" s="64">
        <f t="shared" si="6"/>
        <v>0</v>
      </c>
      <c r="AI10" s="65">
        <v>0</v>
      </c>
      <c r="AJ10" s="66">
        <f t="shared" si="7"/>
        <v>0</v>
      </c>
      <c r="AK10" s="67" t="s">
        <v>43</v>
      </c>
      <c r="AM10" s="63" t="s">
        <v>42</v>
      </c>
      <c r="AN10" s="25"/>
      <c r="AO10" s="28"/>
      <c r="AP10" s="64">
        <f t="shared" si="8"/>
        <v>0</v>
      </c>
      <c r="AQ10" s="65">
        <v>0</v>
      </c>
      <c r="AR10" s="66">
        <f t="shared" si="9"/>
        <v>0</v>
      </c>
      <c r="AS10" s="67" t="s">
        <v>43</v>
      </c>
      <c r="AU10" s="63" t="s">
        <v>42</v>
      </c>
      <c r="AV10" s="25"/>
      <c r="AW10" s="28"/>
      <c r="AX10" s="64">
        <f t="shared" si="10"/>
        <v>0</v>
      </c>
      <c r="AY10" s="65">
        <v>0</v>
      </c>
      <c r="AZ10" s="66">
        <f t="shared" si="11"/>
        <v>0</v>
      </c>
      <c r="BA10" s="67" t="s">
        <v>43</v>
      </c>
      <c r="BC10" s="42">
        <f t="shared" si="12"/>
        <v>0</v>
      </c>
    </row>
    <row r="11" spans="1:55" s="6" customFormat="1" ht="25.5" x14ac:dyDescent="0.2">
      <c r="A11" s="23">
        <v>5</v>
      </c>
      <c r="B11" s="61">
        <v>530001</v>
      </c>
      <c r="C11" s="62" t="s">
        <v>49</v>
      </c>
      <c r="D11" s="63" t="s">
        <v>42</v>
      </c>
      <c r="E11" s="25">
        <v>11</v>
      </c>
      <c r="F11" s="28"/>
      <c r="G11" s="64">
        <f t="shared" si="0"/>
        <v>0</v>
      </c>
      <c r="H11" s="65">
        <v>0</v>
      </c>
      <c r="I11" s="66">
        <f t="shared" si="1"/>
        <v>0</v>
      </c>
      <c r="J11" s="67" t="s">
        <v>43</v>
      </c>
      <c r="K11" s="6" t="s">
        <v>44</v>
      </c>
      <c r="M11" s="68" t="s">
        <v>45</v>
      </c>
      <c r="O11" s="63" t="s">
        <v>42</v>
      </c>
      <c r="P11" s="25"/>
      <c r="Q11" s="28"/>
      <c r="R11" s="64">
        <f t="shared" si="2"/>
        <v>0</v>
      </c>
      <c r="S11" s="65">
        <v>0</v>
      </c>
      <c r="T11" s="66">
        <f t="shared" si="3"/>
        <v>0</v>
      </c>
      <c r="U11" s="67" t="s">
        <v>43</v>
      </c>
      <c r="W11" s="63" t="s">
        <v>42</v>
      </c>
      <c r="X11" s="25"/>
      <c r="Y11" s="28"/>
      <c r="Z11" s="64">
        <f t="shared" si="4"/>
        <v>0</v>
      </c>
      <c r="AA11" s="65">
        <v>0</v>
      </c>
      <c r="AB11" s="66">
        <f t="shared" si="5"/>
        <v>0</v>
      </c>
      <c r="AC11" s="67" t="s">
        <v>43</v>
      </c>
      <c r="AE11" s="63" t="s">
        <v>42</v>
      </c>
      <c r="AF11" s="25">
        <v>6</v>
      </c>
      <c r="AG11" s="28"/>
      <c r="AH11" s="64">
        <f t="shared" si="6"/>
        <v>0</v>
      </c>
      <c r="AI11" s="65">
        <v>0</v>
      </c>
      <c r="AJ11" s="66">
        <f t="shared" si="7"/>
        <v>0</v>
      </c>
      <c r="AK11" s="67" t="s">
        <v>43</v>
      </c>
      <c r="AM11" s="63" t="s">
        <v>42</v>
      </c>
      <c r="AN11" s="25">
        <v>5</v>
      </c>
      <c r="AO11" s="28"/>
      <c r="AP11" s="64">
        <f t="shared" si="8"/>
        <v>0</v>
      </c>
      <c r="AQ11" s="65">
        <v>0</v>
      </c>
      <c r="AR11" s="66">
        <f t="shared" si="9"/>
        <v>0</v>
      </c>
      <c r="AS11" s="67" t="s">
        <v>43</v>
      </c>
      <c r="AU11" s="63" t="s">
        <v>42</v>
      </c>
      <c r="AV11" s="25"/>
      <c r="AW11" s="28"/>
      <c r="AX11" s="64">
        <f t="shared" si="10"/>
        <v>0</v>
      </c>
      <c r="AY11" s="65">
        <v>0</v>
      </c>
      <c r="AZ11" s="66">
        <f t="shared" si="11"/>
        <v>0</v>
      </c>
      <c r="BA11" s="67" t="s">
        <v>43</v>
      </c>
      <c r="BC11" s="42">
        <f t="shared" si="12"/>
        <v>0</v>
      </c>
    </row>
    <row r="12" spans="1:55" s="6" customFormat="1" ht="25.5" x14ac:dyDescent="0.2">
      <c r="A12" s="23">
        <v>6</v>
      </c>
      <c r="B12" s="61">
        <v>530001</v>
      </c>
      <c r="C12" s="62" t="s">
        <v>50</v>
      </c>
      <c r="D12" s="63" t="s">
        <v>42</v>
      </c>
      <c r="E12" s="25">
        <v>2</v>
      </c>
      <c r="F12" s="28"/>
      <c r="G12" s="64">
        <f t="shared" si="0"/>
        <v>0</v>
      </c>
      <c r="H12" s="65">
        <v>0</v>
      </c>
      <c r="I12" s="66">
        <f t="shared" si="1"/>
        <v>0</v>
      </c>
      <c r="J12" s="67" t="s">
        <v>43</v>
      </c>
      <c r="K12" s="6" t="s">
        <v>44</v>
      </c>
      <c r="M12" s="68" t="s">
        <v>45</v>
      </c>
      <c r="O12" s="63" t="s">
        <v>42</v>
      </c>
      <c r="P12" s="25"/>
      <c r="Q12" s="28"/>
      <c r="R12" s="64">
        <f t="shared" si="2"/>
        <v>0</v>
      </c>
      <c r="S12" s="65">
        <v>0</v>
      </c>
      <c r="T12" s="66">
        <f t="shared" si="3"/>
        <v>0</v>
      </c>
      <c r="U12" s="67" t="s">
        <v>43</v>
      </c>
      <c r="W12" s="63" t="s">
        <v>42</v>
      </c>
      <c r="X12" s="25"/>
      <c r="Y12" s="28"/>
      <c r="Z12" s="64">
        <f t="shared" si="4"/>
        <v>0</v>
      </c>
      <c r="AA12" s="65">
        <v>0</v>
      </c>
      <c r="AB12" s="66">
        <f t="shared" si="5"/>
        <v>0</v>
      </c>
      <c r="AC12" s="67" t="s">
        <v>43</v>
      </c>
      <c r="AE12" s="63" t="s">
        <v>42</v>
      </c>
      <c r="AF12" s="25"/>
      <c r="AG12" s="28"/>
      <c r="AH12" s="64">
        <f t="shared" si="6"/>
        <v>0</v>
      </c>
      <c r="AI12" s="65">
        <v>0</v>
      </c>
      <c r="AJ12" s="66">
        <f t="shared" si="7"/>
        <v>0</v>
      </c>
      <c r="AK12" s="67" t="s">
        <v>43</v>
      </c>
      <c r="AM12" s="63" t="s">
        <v>42</v>
      </c>
      <c r="AN12" s="25">
        <v>1</v>
      </c>
      <c r="AO12" s="28"/>
      <c r="AP12" s="64">
        <f t="shared" si="8"/>
        <v>0</v>
      </c>
      <c r="AQ12" s="65">
        <v>0</v>
      </c>
      <c r="AR12" s="66">
        <f t="shared" si="9"/>
        <v>0</v>
      </c>
      <c r="AS12" s="67" t="s">
        <v>43</v>
      </c>
      <c r="AU12" s="63" t="s">
        <v>42</v>
      </c>
      <c r="AV12" s="25">
        <v>1</v>
      </c>
      <c r="AW12" s="28"/>
      <c r="AX12" s="64">
        <f t="shared" si="10"/>
        <v>0</v>
      </c>
      <c r="AY12" s="65">
        <v>0</v>
      </c>
      <c r="AZ12" s="66">
        <f t="shared" si="11"/>
        <v>0</v>
      </c>
      <c r="BA12" s="67" t="s">
        <v>43</v>
      </c>
      <c r="BC12" s="42">
        <f t="shared" si="12"/>
        <v>0</v>
      </c>
    </row>
    <row r="13" spans="1:55" s="6" customFormat="1" ht="25.5" x14ac:dyDescent="0.2">
      <c r="A13" s="23">
        <v>7</v>
      </c>
      <c r="B13" s="61">
        <v>530001</v>
      </c>
      <c r="C13" s="62" t="s">
        <v>51</v>
      </c>
      <c r="D13" s="63" t="s">
        <v>42</v>
      </c>
      <c r="E13" s="25">
        <v>1</v>
      </c>
      <c r="F13" s="28"/>
      <c r="G13" s="64">
        <f t="shared" si="0"/>
        <v>0</v>
      </c>
      <c r="H13" s="65">
        <v>0</v>
      </c>
      <c r="I13" s="66">
        <f t="shared" si="1"/>
        <v>0</v>
      </c>
      <c r="J13" s="67" t="s">
        <v>43</v>
      </c>
      <c r="K13" s="6" t="s">
        <v>44</v>
      </c>
      <c r="M13" s="68" t="s">
        <v>45</v>
      </c>
      <c r="O13" s="63" t="s">
        <v>42</v>
      </c>
      <c r="P13" s="25"/>
      <c r="Q13" s="28"/>
      <c r="R13" s="64">
        <f t="shared" si="2"/>
        <v>0</v>
      </c>
      <c r="S13" s="65">
        <v>0</v>
      </c>
      <c r="T13" s="66">
        <f t="shared" si="3"/>
        <v>0</v>
      </c>
      <c r="U13" s="67" t="s">
        <v>43</v>
      </c>
      <c r="W13" s="63" t="s">
        <v>42</v>
      </c>
      <c r="X13" s="25"/>
      <c r="Y13" s="28"/>
      <c r="Z13" s="64">
        <f t="shared" si="4"/>
        <v>0</v>
      </c>
      <c r="AA13" s="65">
        <v>0</v>
      </c>
      <c r="AB13" s="66">
        <f t="shared" si="5"/>
        <v>0</v>
      </c>
      <c r="AC13" s="67" t="s">
        <v>43</v>
      </c>
      <c r="AE13" s="63" t="s">
        <v>42</v>
      </c>
      <c r="AF13" s="25"/>
      <c r="AG13" s="28"/>
      <c r="AH13" s="64">
        <f t="shared" si="6"/>
        <v>0</v>
      </c>
      <c r="AI13" s="65">
        <v>0</v>
      </c>
      <c r="AJ13" s="66">
        <f t="shared" si="7"/>
        <v>0</v>
      </c>
      <c r="AK13" s="67" t="s">
        <v>43</v>
      </c>
      <c r="AM13" s="63" t="s">
        <v>42</v>
      </c>
      <c r="AN13" s="25"/>
      <c r="AO13" s="28"/>
      <c r="AP13" s="64">
        <f t="shared" si="8"/>
        <v>0</v>
      </c>
      <c r="AQ13" s="65">
        <v>0</v>
      </c>
      <c r="AR13" s="66">
        <f t="shared" si="9"/>
        <v>0</v>
      </c>
      <c r="AS13" s="67" t="s">
        <v>43</v>
      </c>
      <c r="AU13" s="63" t="s">
        <v>42</v>
      </c>
      <c r="AV13" s="25">
        <v>1</v>
      </c>
      <c r="AW13" s="28"/>
      <c r="AX13" s="64">
        <f t="shared" si="10"/>
        <v>0</v>
      </c>
      <c r="AY13" s="65">
        <v>0</v>
      </c>
      <c r="AZ13" s="66">
        <f t="shared" si="11"/>
        <v>0</v>
      </c>
      <c r="BA13" s="67" t="s">
        <v>43</v>
      </c>
      <c r="BC13" s="42">
        <f t="shared" si="12"/>
        <v>0</v>
      </c>
    </row>
    <row r="14" spans="1:55" s="6" customFormat="1" ht="25.5" x14ac:dyDescent="0.2">
      <c r="A14" s="23">
        <v>8</v>
      </c>
      <c r="B14" s="61">
        <v>530001</v>
      </c>
      <c r="C14" s="62" t="s">
        <v>52</v>
      </c>
      <c r="D14" s="63" t="s">
        <v>42</v>
      </c>
      <c r="E14" s="25">
        <v>1</v>
      </c>
      <c r="F14" s="28"/>
      <c r="G14" s="64">
        <f t="shared" si="0"/>
        <v>0</v>
      </c>
      <c r="H14" s="65">
        <v>0</v>
      </c>
      <c r="I14" s="66">
        <f t="shared" si="1"/>
        <v>0</v>
      </c>
      <c r="J14" s="67" t="s">
        <v>43</v>
      </c>
      <c r="K14" s="6" t="s">
        <v>44</v>
      </c>
      <c r="M14" s="68" t="s">
        <v>45</v>
      </c>
      <c r="O14" s="63" t="s">
        <v>42</v>
      </c>
      <c r="P14" s="25"/>
      <c r="Q14" s="28"/>
      <c r="R14" s="64">
        <f t="shared" si="2"/>
        <v>0</v>
      </c>
      <c r="S14" s="65">
        <v>0</v>
      </c>
      <c r="T14" s="66">
        <f t="shared" si="3"/>
        <v>0</v>
      </c>
      <c r="U14" s="67" t="s">
        <v>43</v>
      </c>
      <c r="W14" s="63" t="s">
        <v>42</v>
      </c>
      <c r="X14" s="25"/>
      <c r="Y14" s="28"/>
      <c r="Z14" s="64">
        <f t="shared" si="4"/>
        <v>0</v>
      </c>
      <c r="AA14" s="65">
        <v>0</v>
      </c>
      <c r="AB14" s="66">
        <f t="shared" si="5"/>
        <v>0</v>
      </c>
      <c r="AC14" s="67" t="s">
        <v>43</v>
      </c>
      <c r="AE14" s="63" t="s">
        <v>42</v>
      </c>
      <c r="AF14" s="25"/>
      <c r="AG14" s="28"/>
      <c r="AH14" s="64">
        <f t="shared" si="6"/>
        <v>0</v>
      </c>
      <c r="AI14" s="65">
        <v>0</v>
      </c>
      <c r="AJ14" s="66">
        <f t="shared" si="7"/>
        <v>0</v>
      </c>
      <c r="AK14" s="67" t="s">
        <v>43</v>
      </c>
      <c r="AM14" s="63" t="s">
        <v>42</v>
      </c>
      <c r="AN14" s="25"/>
      <c r="AO14" s="28"/>
      <c r="AP14" s="64">
        <f t="shared" si="8"/>
        <v>0</v>
      </c>
      <c r="AQ14" s="65">
        <v>0</v>
      </c>
      <c r="AR14" s="66">
        <f t="shared" si="9"/>
        <v>0</v>
      </c>
      <c r="AS14" s="67" t="s">
        <v>43</v>
      </c>
      <c r="AU14" s="63" t="s">
        <v>42</v>
      </c>
      <c r="AV14" s="25">
        <v>1</v>
      </c>
      <c r="AW14" s="28"/>
      <c r="AX14" s="64">
        <f t="shared" si="10"/>
        <v>0</v>
      </c>
      <c r="AY14" s="65">
        <v>0</v>
      </c>
      <c r="AZ14" s="66">
        <f t="shared" si="11"/>
        <v>0</v>
      </c>
      <c r="BA14" s="67" t="s">
        <v>43</v>
      </c>
      <c r="BC14" s="42">
        <f t="shared" si="12"/>
        <v>0</v>
      </c>
    </row>
    <row r="15" spans="1:55" s="6" customFormat="1" ht="12.75" x14ac:dyDescent="0.2">
      <c r="A15" s="23">
        <v>9</v>
      </c>
      <c r="B15" s="61">
        <v>560005</v>
      </c>
      <c r="C15" s="63" t="s">
        <v>53</v>
      </c>
      <c r="D15" s="63" t="s">
        <v>42</v>
      </c>
      <c r="E15" s="25">
        <v>2</v>
      </c>
      <c r="F15" s="28"/>
      <c r="G15" s="64">
        <f t="shared" si="0"/>
        <v>0</v>
      </c>
      <c r="H15" s="65">
        <v>0</v>
      </c>
      <c r="I15" s="66">
        <f t="shared" si="1"/>
        <v>0</v>
      </c>
      <c r="J15" s="67" t="s">
        <v>43</v>
      </c>
      <c r="K15" s="6" t="s">
        <v>44</v>
      </c>
      <c r="M15" s="68" t="s">
        <v>45</v>
      </c>
      <c r="O15" s="63" t="s">
        <v>42</v>
      </c>
      <c r="P15" s="25"/>
      <c r="Q15" s="28"/>
      <c r="R15" s="64">
        <f t="shared" si="2"/>
        <v>0</v>
      </c>
      <c r="S15" s="65">
        <v>0</v>
      </c>
      <c r="T15" s="66">
        <f t="shared" si="3"/>
        <v>0</v>
      </c>
      <c r="U15" s="67" t="s">
        <v>43</v>
      </c>
      <c r="W15" s="63" t="s">
        <v>42</v>
      </c>
      <c r="X15" s="25"/>
      <c r="Y15" s="28"/>
      <c r="Z15" s="64">
        <f t="shared" si="4"/>
        <v>0</v>
      </c>
      <c r="AA15" s="65">
        <v>0</v>
      </c>
      <c r="AB15" s="66">
        <f t="shared" si="5"/>
        <v>0</v>
      </c>
      <c r="AC15" s="67" t="s">
        <v>43</v>
      </c>
      <c r="AE15" s="63" t="s">
        <v>42</v>
      </c>
      <c r="AF15" s="25"/>
      <c r="AG15" s="28"/>
      <c r="AH15" s="64">
        <f t="shared" si="6"/>
        <v>0</v>
      </c>
      <c r="AI15" s="65">
        <v>0</v>
      </c>
      <c r="AJ15" s="66">
        <f t="shared" si="7"/>
        <v>0</v>
      </c>
      <c r="AK15" s="67" t="s">
        <v>43</v>
      </c>
      <c r="AM15" s="63" t="s">
        <v>42</v>
      </c>
      <c r="AN15" s="25">
        <v>1</v>
      </c>
      <c r="AO15" s="28"/>
      <c r="AP15" s="64">
        <f t="shared" si="8"/>
        <v>0</v>
      </c>
      <c r="AQ15" s="65">
        <v>0</v>
      </c>
      <c r="AR15" s="66">
        <f t="shared" si="9"/>
        <v>0</v>
      </c>
      <c r="AS15" s="67" t="s">
        <v>43</v>
      </c>
      <c r="AU15" s="63" t="s">
        <v>42</v>
      </c>
      <c r="AV15" s="25">
        <v>1</v>
      </c>
      <c r="AW15" s="28"/>
      <c r="AX15" s="64">
        <f t="shared" si="10"/>
        <v>0</v>
      </c>
      <c r="AY15" s="65">
        <v>0</v>
      </c>
      <c r="AZ15" s="66">
        <f t="shared" si="11"/>
        <v>0</v>
      </c>
      <c r="BA15" s="67" t="s">
        <v>43</v>
      </c>
      <c r="BC15" s="42">
        <f t="shared" si="12"/>
        <v>0</v>
      </c>
    </row>
    <row r="16" spans="1:55" s="6" customFormat="1" ht="12.75" x14ac:dyDescent="0.2">
      <c r="A16" s="23">
        <v>10</v>
      </c>
      <c r="B16" s="61">
        <v>560007</v>
      </c>
      <c r="C16" s="63" t="s">
        <v>54</v>
      </c>
      <c r="D16" s="63" t="s">
        <v>42</v>
      </c>
      <c r="E16" s="25">
        <v>12</v>
      </c>
      <c r="F16" s="28"/>
      <c r="G16" s="64">
        <f t="shared" si="0"/>
        <v>0</v>
      </c>
      <c r="H16" s="65">
        <v>0</v>
      </c>
      <c r="I16" s="66">
        <f t="shared" si="1"/>
        <v>0</v>
      </c>
      <c r="J16" s="67" t="s">
        <v>43</v>
      </c>
      <c r="K16" s="6" t="s">
        <v>44</v>
      </c>
      <c r="M16" s="68" t="s">
        <v>45</v>
      </c>
      <c r="O16" s="63" t="s">
        <v>42</v>
      </c>
      <c r="P16" s="25">
        <v>12</v>
      </c>
      <c r="Q16" s="28"/>
      <c r="R16" s="64">
        <f t="shared" si="2"/>
        <v>0</v>
      </c>
      <c r="S16" s="65">
        <v>0</v>
      </c>
      <c r="T16" s="66">
        <f t="shared" si="3"/>
        <v>0</v>
      </c>
      <c r="U16" s="67" t="s">
        <v>43</v>
      </c>
      <c r="W16" s="63" t="s">
        <v>42</v>
      </c>
      <c r="X16" s="25"/>
      <c r="Y16" s="28"/>
      <c r="Z16" s="64">
        <f t="shared" si="4"/>
        <v>0</v>
      </c>
      <c r="AA16" s="65">
        <v>0</v>
      </c>
      <c r="AB16" s="66">
        <f t="shared" si="5"/>
        <v>0</v>
      </c>
      <c r="AC16" s="67" t="s">
        <v>43</v>
      </c>
      <c r="AE16" s="63" t="s">
        <v>42</v>
      </c>
      <c r="AF16" s="25"/>
      <c r="AG16" s="28"/>
      <c r="AH16" s="64">
        <f t="shared" si="6"/>
        <v>0</v>
      </c>
      <c r="AI16" s="65">
        <v>0</v>
      </c>
      <c r="AJ16" s="66">
        <f t="shared" si="7"/>
        <v>0</v>
      </c>
      <c r="AK16" s="67" t="s">
        <v>43</v>
      </c>
      <c r="AM16" s="63" t="s">
        <v>42</v>
      </c>
      <c r="AN16" s="25"/>
      <c r="AO16" s="28"/>
      <c r="AP16" s="64">
        <f t="shared" si="8"/>
        <v>0</v>
      </c>
      <c r="AQ16" s="65">
        <v>0</v>
      </c>
      <c r="AR16" s="66">
        <f t="shared" si="9"/>
        <v>0</v>
      </c>
      <c r="AS16" s="67" t="s">
        <v>43</v>
      </c>
      <c r="AU16" s="63" t="s">
        <v>42</v>
      </c>
      <c r="AV16" s="25"/>
      <c r="AW16" s="28"/>
      <c r="AX16" s="64">
        <f t="shared" si="10"/>
        <v>0</v>
      </c>
      <c r="AY16" s="65">
        <v>0</v>
      </c>
      <c r="AZ16" s="66">
        <f t="shared" si="11"/>
        <v>0</v>
      </c>
      <c r="BA16" s="67" t="s">
        <v>43</v>
      </c>
      <c r="BC16" s="42">
        <f t="shared" si="12"/>
        <v>0</v>
      </c>
    </row>
    <row r="17" spans="1:55" s="6" customFormat="1" ht="12.75" x14ac:dyDescent="0.2">
      <c r="A17" s="23">
        <v>11</v>
      </c>
      <c r="B17" s="61">
        <v>565255</v>
      </c>
      <c r="C17" s="63" t="s">
        <v>55</v>
      </c>
      <c r="D17" s="63" t="s">
        <v>42</v>
      </c>
      <c r="E17" s="25">
        <v>8</v>
      </c>
      <c r="F17" s="28"/>
      <c r="G17" s="64">
        <f t="shared" si="0"/>
        <v>0</v>
      </c>
      <c r="H17" s="65">
        <v>0</v>
      </c>
      <c r="I17" s="66">
        <f t="shared" si="1"/>
        <v>0</v>
      </c>
      <c r="J17" s="67" t="s">
        <v>43</v>
      </c>
      <c r="K17" s="6" t="s">
        <v>44</v>
      </c>
      <c r="M17" s="68" t="s">
        <v>45</v>
      </c>
      <c r="O17" s="63" t="s">
        <v>42</v>
      </c>
      <c r="P17" s="25"/>
      <c r="Q17" s="28"/>
      <c r="R17" s="64">
        <f t="shared" si="2"/>
        <v>0</v>
      </c>
      <c r="S17" s="65">
        <v>0</v>
      </c>
      <c r="T17" s="66">
        <f t="shared" si="3"/>
        <v>0</v>
      </c>
      <c r="U17" s="67" t="s">
        <v>43</v>
      </c>
      <c r="W17" s="63" t="s">
        <v>42</v>
      </c>
      <c r="X17" s="25">
        <v>4</v>
      </c>
      <c r="Y17" s="28"/>
      <c r="Z17" s="64">
        <f t="shared" si="4"/>
        <v>0</v>
      </c>
      <c r="AA17" s="65">
        <v>0</v>
      </c>
      <c r="AB17" s="66">
        <f t="shared" si="5"/>
        <v>0</v>
      </c>
      <c r="AC17" s="67" t="s">
        <v>43</v>
      </c>
      <c r="AE17" s="63" t="s">
        <v>42</v>
      </c>
      <c r="AF17" s="25">
        <v>4</v>
      </c>
      <c r="AG17" s="28"/>
      <c r="AH17" s="64">
        <f t="shared" si="6"/>
        <v>0</v>
      </c>
      <c r="AI17" s="65">
        <v>0</v>
      </c>
      <c r="AJ17" s="66">
        <f t="shared" si="7"/>
        <v>0</v>
      </c>
      <c r="AK17" s="67" t="s">
        <v>43</v>
      </c>
      <c r="AM17" s="63" t="s">
        <v>42</v>
      </c>
      <c r="AN17" s="25"/>
      <c r="AO17" s="28"/>
      <c r="AP17" s="64">
        <f t="shared" si="8"/>
        <v>0</v>
      </c>
      <c r="AQ17" s="65">
        <v>0</v>
      </c>
      <c r="AR17" s="66">
        <f t="shared" si="9"/>
        <v>0</v>
      </c>
      <c r="AS17" s="67" t="s">
        <v>43</v>
      </c>
      <c r="AU17" s="63" t="s">
        <v>42</v>
      </c>
      <c r="AV17" s="25"/>
      <c r="AW17" s="28"/>
      <c r="AX17" s="64">
        <f t="shared" si="10"/>
        <v>0</v>
      </c>
      <c r="AY17" s="65">
        <v>0</v>
      </c>
      <c r="AZ17" s="66">
        <f t="shared" si="11"/>
        <v>0</v>
      </c>
      <c r="BA17" s="67" t="s">
        <v>43</v>
      </c>
      <c r="BC17" s="42">
        <f t="shared" si="12"/>
        <v>0</v>
      </c>
    </row>
    <row r="18" spans="1:55" s="6" customFormat="1" ht="12.75" x14ac:dyDescent="0.2">
      <c r="A18" s="23">
        <v>12</v>
      </c>
      <c r="B18" s="61">
        <v>560301</v>
      </c>
      <c r="C18" s="63" t="s">
        <v>56</v>
      </c>
      <c r="D18" s="63" t="s">
        <v>42</v>
      </c>
      <c r="E18" s="25">
        <v>1</v>
      </c>
      <c r="F18" s="28"/>
      <c r="G18" s="64">
        <f t="shared" si="0"/>
        <v>0</v>
      </c>
      <c r="H18" s="65">
        <v>0</v>
      </c>
      <c r="I18" s="66">
        <f t="shared" si="1"/>
        <v>0</v>
      </c>
      <c r="J18" s="67" t="s">
        <v>43</v>
      </c>
      <c r="K18" s="6" t="s">
        <v>44</v>
      </c>
      <c r="M18" s="68" t="s">
        <v>45</v>
      </c>
      <c r="O18" s="63" t="s">
        <v>42</v>
      </c>
      <c r="P18" s="25"/>
      <c r="Q18" s="28"/>
      <c r="R18" s="64">
        <f t="shared" si="2"/>
        <v>0</v>
      </c>
      <c r="S18" s="65">
        <v>0</v>
      </c>
      <c r="T18" s="66">
        <f t="shared" si="3"/>
        <v>0</v>
      </c>
      <c r="U18" s="67" t="s">
        <v>43</v>
      </c>
      <c r="W18" s="63" t="s">
        <v>42</v>
      </c>
      <c r="X18" s="25"/>
      <c r="Y18" s="28"/>
      <c r="Z18" s="64">
        <f t="shared" si="4"/>
        <v>0</v>
      </c>
      <c r="AA18" s="65">
        <v>0</v>
      </c>
      <c r="AB18" s="66">
        <f t="shared" si="5"/>
        <v>0</v>
      </c>
      <c r="AC18" s="67" t="s">
        <v>43</v>
      </c>
      <c r="AE18" s="63" t="s">
        <v>42</v>
      </c>
      <c r="AF18" s="25"/>
      <c r="AG18" s="28"/>
      <c r="AH18" s="64">
        <f t="shared" si="6"/>
        <v>0</v>
      </c>
      <c r="AI18" s="65">
        <v>0</v>
      </c>
      <c r="AJ18" s="66">
        <f t="shared" si="7"/>
        <v>0</v>
      </c>
      <c r="AK18" s="67" t="s">
        <v>43</v>
      </c>
      <c r="AM18" s="63" t="s">
        <v>42</v>
      </c>
      <c r="AN18" s="25"/>
      <c r="AO18" s="28"/>
      <c r="AP18" s="64">
        <f t="shared" si="8"/>
        <v>0</v>
      </c>
      <c r="AQ18" s="65">
        <v>0</v>
      </c>
      <c r="AR18" s="66">
        <f t="shared" si="9"/>
        <v>0</v>
      </c>
      <c r="AS18" s="67" t="s">
        <v>43</v>
      </c>
      <c r="AU18" s="63" t="s">
        <v>42</v>
      </c>
      <c r="AV18" s="25">
        <v>1</v>
      </c>
      <c r="AW18" s="28"/>
      <c r="AX18" s="64">
        <f t="shared" si="10"/>
        <v>0</v>
      </c>
      <c r="AY18" s="65">
        <v>0</v>
      </c>
      <c r="AZ18" s="66">
        <f t="shared" si="11"/>
        <v>0</v>
      </c>
      <c r="BA18" s="67" t="s">
        <v>43</v>
      </c>
      <c r="BC18" s="42">
        <f t="shared" si="12"/>
        <v>0</v>
      </c>
    </row>
    <row r="19" spans="1:55" s="6" customFormat="1" ht="12.75" x14ac:dyDescent="0.2">
      <c r="A19" s="23">
        <v>13</v>
      </c>
      <c r="B19" s="61">
        <v>560302</v>
      </c>
      <c r="C19" s="63" t="s">
        <v>57</v>
      </c>
      <c r="D19" s="63" t="s">
        <v>42</v>
      </c>
      <c r="E19" s="25">
        <v>1</v>
      </c>
      <c r="F19" s="28"/>
      <c r="G19" s="64">
        <f t="shared" si="0"/>
        <v>0</v>
      </c>
      <c r="H19" s="65">
        <v>0</v>
      </c>
      <c r="I19" s="66">
        <f t="shared" si="1"/>
        <v>0</v>
      </c>
      <c r="J19" s="67" t="s">
        <v>43</v>
      </c>
      <c r="K19" s="6" t="s">
        <v>44</v>
      </c>
      <c r="M19" s="68" t="s">
        <v>45</v>
      </c>
      <c r="O19" s="63" t="s">
        <v>42</v>
      </c>
      <c r="P19" s="25"/>
      <c r="Q19" s="28"/>
      <c r="R19" s="64">
        <f t="shared" si="2"/>
        <v>0</v>
      </c>
      <c r="S19" s="65">
        <v>0</v>
      </c>
      <c r="T19" s="66">
        <f t="shared" si="3"/>
        <v>0</v>
      </c>
      <c r="U19" s="67" t="s">
        <v>43</v>
      </c>
      <c r="W19" s="63" t="s">
        <v>42</v>
      </c>
      <c r="X19" s="25"/>
      <c r="Y19" s="28"/>
      <c r="Z19" s="64">
        <f t="shared" si="4"/>
        <v>0</v>
      </c>
      <c r="AA19" s="65">
        <v>0</v>
      </c>
      <c r="AB19" s="66">
        <f t="shared" si="5"/>
        <v>0</v>
      </c>
      <c r="AC19" s="67" t="s">
        <v>43</v>
      </c>
      <c r="AE19" s="63" t="s">
        <v>42</v>
      </c>
      <c r="AF19" s="25"/>
      <c r="AG19" s="28"/>
      <c r="AH19" s="64">
        <f t="shared" si="6"/>
        <v>0</v>
      </c>
      <c r="AI19" s="65">
        <v>0</v>
      </c>
      <c r="AJ19" s="66">
        <f t="shared" si="7"/>
        <v>0</v>
      </c>
      <c r="AK19" s="67" t="s">
        <v>43</v>
      </c>
      <c r="AM19" s="63" t="s">
        <v>42</v>
      </c>
      <c r="AN19" s="25"/>
      <c r="AO19" s="28"/>
      <c r="AP19" s="64">
        <f t="shared" si="8"/>
        <v>0</v>
      </c>
      <c r="AQ19" s="65">
        <v>0</v>
      </c>
      <c r="AR19" s="66">
        <f t="shared" si="9"/>
        <v>0</v>
      </c>
      <c r="AS19" s="67" t="s">
        <v>43</v>
      </c>
      <c r="AU19" s="63" t="s">
        <v>42</v>
      </c>
      <c r="AV19" s="25">
        <v>1</v>
      </c>
      <c r="AW19" s="28"/>
      <c r="AX19" s="64">
        <f t="shared" si="10"/>
        <v>0</v>
      </c>
      <c r="AY19" s="65">
        <v>0</v>
      </c>
      <c r="AZ19" s="66">
        <f t="shared" si="11"/>
        <v>0</v>
      </c>
      <c r="BA19" s="67" t="s">
        <v>43</v>
      </c>
      <c r="BC19" s="42">
        <f t="shared" si="12"/>
        <v>0</v>
      </c>
    </row>
    <row r="20" spans="1:55" s="6" customFormat="1" ht="12.75" x14ac:dyDescent="0.2">
      <c r="A20" s="23">
        <v>14</v>
      </c>
      <c r="B20" s="61">
        <v>560303</v>
      </c>
      <c r="C20" s="63" t="s">
        <v>58</v>
      </c>
      <c r="D20" s="63" t="s">
        <v>42</v>
      </c>
      <c r="E20" s="25">
        <v>94</v>
      </c>
      <c r="F20" s="28"/>
      <c r="G20" s="64">
        <f t="shared" si="0"/>
        <v>0</v>
      </c>
      <c r="H20" s="65">
        <v>0</v>
      </c>
      <c r="I20" s="66">
        <f t="shared" si="1"/>
        <v>0</v>
      </c>
      <c r="J20" s="67" t="s">
        <v>43</v>
      </c>
      <c r="K20" s="6" t="s">
        <v>44</v>
      </c>
      <c r="M20" s="68" t="s">
        <v>45</v>
      </c>
      <c r="O20" s="63" t="s">
        <v>42</v>
      </c>
      <c r="P20" s="25">
        <v>3</v>
      </c>
      <c r="Q20" s="28"/>
      <c r="R20" s="64">
        <f t="shared" si="2"/>
        <v>0</v>
      </c>
      <c r="S20" s="65">
        <v>0</v>
      </c>
      <c r="T20" s="66">
        <f t="shared" si="3"/>
        <v>0</v>
      </c>
      <c r="U20" s="67" t="s">
        <v>43</v>
      </c>
      <c r="W20" s="63" t="s">
        <v>42</v>
      </c>
      <c r="X20" s="25">
        <v>24</v>
      </c>
      <c r="Y20" s="28"/>
      <c r="Z20" s="64">
        <f t="shared" si="4"/>
        <v>0</v>
      </c>
      <c r="AA20" s="65">
        <v>0</v>
      </c>
      <c r="AB20" s="66">
        <f t="shared" si="5"/>
        <v>0</v>
      </c>
      <c r="AC20" s="67" t="s">
        <v>43</v>
      </c>
      <c r="AE20" s="63" t="s">
        <v>42</v>
      </c>
      <c r="AF20" s="25">
        <v>23</v>
      </c>
      <c r="AG20" s="28"/>
      <c r="AH20" s="64">
        <f t="shared" si="6"/>
        <v>0</v>
      </c>
      <c r="AI20" s="65">
        <v>0</v>
      </c>
      <c r="AJ20" s="66">
        <f t="shared" si="7"/>
        <v>0</v>
      </c>
      <c r="AK20" s="67" t="s">
        <v>43</v>
      </c>
      <c r="AM20" s="63" t="s">
        <v>42</v>
      </c>
      <c r="AN20" s="25">
        <v>26</v>
      </c>
      <c r="AO20" s="28"/>
      <c r="AP20" s="64">
        <f t="shared" si="8"/>
        <v>0</v>
      </c>
      <c r="AQ20" s="65">
        <v>0</v>
      </c>
      <c r="AR20" s="66">
        <f t="shared" si="9"/>
        <v>0</v>
      </c>
      <c r="AS20" s="67" t="s">
        <v>43</v>
      </c>
      <c r="AU20" s="63" t="s">
        <v>42</v>
      </c>
      <c r="AV20" s="25">
        <v>18</v>
      </c>
      <c r="AW20" s="28"/>
      <c r="AX20" s="64">
        <f t="shared" si="10"/>
        <v>0</v>
      </c>
      <c r="AY20" s="65">
        <v>0</v>
      </c>
      <c r="AZ20" s="66">
        <f t="shared" si="11"/>
        <v>0</v>
      </c>
      <c r="BA20" s="67" t="s">
        <v>43</v>
      </c>
      <c r="BC20" s="42">
        <f t="shared" si="12"/>
        <v>0</v>
      </c>
    </row>
    <row r="21" spans="1:55" s="6" customFormat="1" ht="12.75" x14ac:dyDescent="0.2">
      <c r="A21" s="23">
        <v>15</v>
      </c>
      <c r="B21" s="61">
        <v>574112</v>
      </c>
      <c r="C21" s="63" t="s">
        <v>59</v>
      </c>
      <c r="D21" s="63" t="s">
        <v>42</v>
      </c>
      <c r="E21" s="25">
        <v>14</v>
      </c>
      <c r="F21" s="28"/>
      <c r="G21" s="64">
        <f t="shared" si="0"/>
        <v>0</v>
      </c>
      <c r="H21" s="65">
        <v>0</v>
      </c>
      <c r="I21" s="66">
        <f t="shared" si="1"/>
        <v>0</v>
      </c>
      <c r="J21" s="67" t="s">
        <v>43</v>
      </c>
      <c r="K21" s="6" t="s">
        <v>44</v>
      </c>
      <c r="M21" s="68" t="s">
        <v>45</v>
      </c>
      <c r="O21" s="63" t="s">
        <v>42</v>
      </c>
      <c r="P21" s="25">
        <v>12</v>
      </c>
      <c r="Q21" s="28"/>
      <c r="R21" s="64">
        <f t="shared" si="2"/>
        <v>0</v>
      </c>
      <c r="S21" s="65">
        <v>0</v>
      </c>
      <c r="T21" s="66">
        <f t="shared" si="3"/>
        <v>0</v>
      </c>
      <c r="U21" s="67" t="s">
        <v>43</v>
      </c>
      <c r="W21" s="63" t="s">
        <v>42</v>
      </c>
      <c r="X21" s="25"/>
      <c r="Y21" s="28"/>
      <c r="Z21" s="64">
        <f t="shared" si="4"/>
        <v>0</v>
      </c>
      <c r="AA21" s="65">
        <v>0</v>
      </c>
      <c r="AB21" s="66">
        <f t="shared" si="5"/>
        <v>0</v>
      </c>
      <c r="AC21" s="67" t="s">
        <v>43</v>
      </c>
      <c r="AE21" s="63" t="s">
        <v>42</v>
      </c>
      <c r="AF21" s="25"/>
      <c r="AG21" s="28"/>
      <c r="AH21" s="64">
        <f t="shared" si="6"/>
        <v>0</v>
      </c>
      <c r="AI21" s="65">
        <v>0</v>
      </c>
      <c r="AJ21" s="66">
        <f t="shared" si="7"/>
        <v>0</v>
      </c>
      <c r="AK21" s="67" t="s">
        <v>43</v>
      </c>
      <c r="AM21" s="63" t="s">
        <v>42</v>
      </c>
      <c r="AN21" s="25">
        <v>1</v>
      </c>
      <c r="AO21" s="28"/>
      <c r="AP21" s="64">
        <f t="shared" si="8"/>
        <v>0</v>
      </c>
      <c r="AQ21" s="65">
        <v>0</v>
      </c>
      <c r="AR21" s="66">
        <f t="shared" si="9"/>
        <v>0</v>
      </c>
      <c r="AS21" s="67" t="s">
        <v>43</v>
      </c>
      <c r="AU21" s="63" t="s">
        <v>42</v>
      </c>
      <c r="AV21" s="25">
        <v>1</v>
      </c>
      <c r="AW21" s="28"/>
      <c r="AX21" s="64">
        <f t="shared" si="10"/>
        <v>0</v>
      </c>
      <c r="AY21" s="65">
        <v>0</v>
      </c>
      <c r="AZ21" s="66">
        <f t="shared" si="11"/>
        <v>0</v>
      </c>
      <c r="BA21" s="67" t="s">
        <v>43</v>
      </c>
      <c r="BC21" s="42">
        <f t="shared" si="12"/>
        <v>0</v>
      </c>
    </row>
    <row r="22" spans="1:55" s="6" customFormat="1" ht="12.75" x14ac:dyDescent="0.2">
      <c r="A22" s="23">
        <v>16</v>
      </c>
      <c r="B22" s="61">
        <v>574491</v>
      </c>
      <c r="C22" s="63" t="s">
        <v>60</v>
      </c>
      <c r="D22" s="63" t="s">
        <v>42</v>
      </c>
      <c r="E22" s="25">
        <v>4</v>
      </c>
      <c r="F22" s="28"/>
      <c r="G22" s="64">
        <f t="shared" si="0"/>
        <v>0</v>
      </c>
      <c r="H22" s="65">
        <v>0</v>
      </c>
      <c r="I22" s="66">
        <f t="shared" si="1"/>
        <v>0</v>
      </c>
      <c r="J22" s="67" t="s">
        <v>43</v>
      </c>
      <c r="K22" s="6" t="s">
        <v>44</v>
      </c>
      <c r="M22" s="68" t="s">
        <v>45</v>
      </c>
      <c r="O22" s="63" t="s">
        <v>42</v>
      </c>
      <c r="P22" s="25"/>
      <c r="Q22" s="28"/>
      <c r="R22" s="64">
        <f t="shared" si="2"/>
        <v>0</v>
      </c>
      <c r="S22" s="65">
        <v>0</v>
      </c>
      <c r="T22" s="66">
        <f t="shared" si="3"/>
        <v>0</v>
      </c>
      <c r="U22" s="67" t="s">
        <v>43</v>
      </c>
      <c r="W22" s="63" t="s">
        <v>42</v>
      </c>
      <c r="X22" s="25">
        <v>2</v>
      </c>
      <c r="Y22" s="28"/>
      <c r="Z22" s="64">
        <f t="shared" si="4"/>
        <v>0</v>
      </c>
      <c r="AA22" s="65">
        <v>0</v>
      </c>
      <c r="AB22" s="66">
        <f t="shared" si="5"/>
        <v>0</v>
      </c>
      <c r="AC22" s="67" t="s">
        <v>43</v>
      </c>
      <c r="AE22" s="63" t="s">
        <v>42</v>
      </c>
      <c r="AF22" s="25">
        <v>2</v>
      </c>
      <c r="AG22" s="28"/>
      <c r="AH22" s="64">
        <f t="shared" si="6"/>
        <v>0</v>
      </c>
      <c r="AI22" s="65">
        <v>0</v>
      </c>
      <c r="AJ22" s="66">
        <f t="shared" si="7"/>
        <v>0</v>
      </c>
      <c r="AK22" s="67" t="s">
        <v>43</v>
      </c>
      <c r="AM22" s="63" t="s">
        <v>42</v>
      </c>
      <c r="AN22" s="25"/>
      <c r="AO22" s="28"/>
      <c r="AP22" s="64">
        <f t="shared" si="8"/>
        <v>0</v>
      </c>
      <c r="AQ22" s="65">
        <v>0</v>
      </c>
      <c r="AR22" s="66">
        <f t="shared" si="9"/>
        <v>0</v>
      </c>
      <c r="AS22" s="67" t="s">
        <v>43</v>
      </c>
      <c r="AU22" s="63" t="s">
        <v>42</v>
      </c>
      <c r="AV22" s="25"/>
      <c r="AW22" s="28"/>
      <c r="AX22" s="64">
        <f t="shared" si="10"/>
        <v>0</v>
      </c>
      <c r="AY22" s="65">
        <v>0</v>
      </c>
      <c r="AZ22" s="66">
        <f t="shared" si="11"/>
        <v>0</v>
      </c>
      <c r="BA22" s="67" t="s">
        <v>43</v>
      </c>
      <c r="BC22" s="42">
        <f t="shared" si="12"/>
        <v>0</v>
      </c>
    </row>
    <row r="23" spans="1:55" s="6" customFormat="1" ht="12.75" x14ac:dyDescent="0.2">
      <c r="A23" s="23">
        <v>17</v>
      </c>
      <c r="B23" s="61">
        <v>574491</v>
      </c>
      <c r="C23" s="63" t="s">
        <v>61</v>
      </c>
      <c r="D23" s="63" t="s">
        <v>42</v>
      </c>
      <c r="E23" s="25">
        <v>2</v>
      </c>
      <c r="F23" s="28"/>
      <c r="G23" s="64">
        <f t="shared" si="0"/>
        <v>0</v>
      </c>
      <c r="H23" s="65">
        <v>0</v>
      </c>
      <c r="I23" s="66">
        <f t="shared" si="1"/>
        <v>0</v>
      </c>
      <c r="J23" s="67" t="s">
        <v>43</v>
      </c>
      <c r="K23" s="6" t="s">
        <v>44</v>
      </c>
      <c r="M23" s="68" t="s">
        <v>45</v>
      </c>
      <c r="O23" s="63" t="s">
        <v>42</v>
      </c>
      <c r="P23" s="25"/>
      <c r="Q23" s="28"/>
      <c r="R23" s="64">
        <f t="shared" si="2"/>
        <v>0</v>
      </c>
      <c r="S23" s="65">
        <v>0</v>
      </c>
      <c r="T23" s="66">
        <f t="shared" si="3"/>
        <v>0</v>
      </c>
      <c r="U23" s="67" t="s">
        <v>43</v>
      </c>
      <c r="W23" s="63" t="s">
        <v>42</v>
      </c>
      <c r="X23" s="25">
        <v>2</v>
      </c>
      <c r="Y23" s="28"/>
      <c r="Z23" s="64">
        <f t="shared" si="4"/>
        <v>0</v>
      </c>
      <c r="AA23" s="65">
        <v>0</v>
      </c>
      <c r="AB23" s="66">
        <f t="shared" si="5"/>
        <v>0</v>
      </c>
      <c r="AC23" s="67" t="s">
        <v>43</v>
      </c>
      <c r="AE23" s="63" t="s">
        <v>42</v>
      </c>
      <c r="AF23" s="25"/>
      <c r="AG23" s="28"/>
      <c r="AH23" s="64">
        <f t="shared" si="6"/>
        <v>0</v>
      </c>
      <c r="AI23" s="65">
        <v>0</v>
      </c>
      <c r="AJ23" s="66">
        <f t="shared" si="7"/>
        <v>0</v>
      </c>
      <c r="AK23" s="67" t="s">
        <v>43</v>
      </c>
      <c r="AM23" s="63" t="s">
        <v>42</v>
      </c>
      <c r="AN23" s="25"/>
      <c r="AO23" s="28"/>
      <c r="AP23" s="64">
        <f t="shared" si="8"/>
        <v>0</v>
      </c>
      <c r="AQ23" s="65">
        <v>0</v>
      </c>
      <c r="AR23" s="66">
        <f t="shared" si="9"/>
        <v>0</v>
      </c>
      <c r="AS23" s="67" t="s">
        <v>43</v>
      </c>
      <c r="AU23" s="63" t="s">
        <v>42</v>
      </c>
      <c r="AV23" s="25"/>
      <c r="AW23" s="28"/>
      <c r="AX23" s="64">
        <f t="shared" si="10"/>
        <v>0</v>
      </c>
      <c r="AY23" s="65">
        <v>0</v>
      </c>
      <c r="AZ23" s="66">
        <f t="shared" si="11"/>
        <v>0</v>
      </c>
      <c r="BA23" s="67" t="s">
        <v>43</v>
      </c>
      <c r="BC23" s="42">
        <f t="shared" si="12"/>
        <v>0</v>
      </c>
    </row>
    <row r="24" spans="1:55" s="6" customFormat="1" ht="12.75" x14ac:dyDescent="0.2">
      <c r="A24" s="23">
        <v>18</v>
      </c>
      <c r="B24" s="61">
        <v>574493</v>
      </c>
      <c r="C24" s="63" t="s">
        <v>62</v>
      </c>
      <c r="D24" s="63" t="s">
        <v>42</v>
      </c>
      <c r="E24" s="25">
        <v>1</v>
      </c>
      <c r="F24" s="28"/>
      <c r="G24" s="64">
        <f t="shared" si="0"/>
        <v>0</v>
      </c>
      <c r="H24" s="65">
        <v>0</v>
      </c>
      <c r="I24" s="66">
        <f t="shared" si="1"/>
        <v>0</v>
      </c>
      <c r="J24" s="67" t="s">
        <v>43</v>
      </c>
      <c r="K24" s="6" t="s">
        <v>44</v>
      </c>
      <c r="M24" s="68" t="s">
        <v>45</v>
      </c>
      <c r="O24" s="63" t="s">
        <v>42</v>
      </c>
      <c r="P24" s="25"/>
      <c r="Q24" s="28"/>
      <c r="R24" s="64">
        <f t="shared" si="2"/>
        <v>0</v>
      </c>
      <c r="S24" s="65">
        <v>0</v>
      </c>
      <c r="T24" s="66">
        <f t="shared" si="3"/>
        <v>0</v>
      </c>
      <c r="U24" s="67" t="s">
        <v>43</v>
      </c>
      <c r="W24" s="63" t="s">
        <v>42</v>
      </c>
      <c r="X24" s="25"/>
      <c r="Y24" s="28"/>
      <c r="Z24" s="64">
        <f t="shared" si="4"/>
        <v>0</v>
      </c>
      <c r="AA24" s="65">
        <v>0</v>
      </c>
      <c r="AB24" s="66">
        <f t="shared" si="5"/>
        <v>0</v>
      </c>
      <c r="AC24" s="67" t="s">
        <v>43</v>
      </c>
      <c r="AE24" s="63" t="s">
        <v>42</v>
      </c>
      <c r="AF24" s="25">
        <v>1</v>
      </c>
      <c r="AG24" s="28"/>
      <c r="AH24" s="64">
        <f t="shared" si="6"/>
        <v>0</v>
      </c>
      <c r="AI24" s="65">
        <v>0</v>
      </c>
      <c r="AJ24" s="66">
        <f t="shared" si="7"/>
        <v>0</v>
      </c>
      <c r="AK24" s="67" t="s">
        <v>43</v>
      </c>
      <c r="AM24" s="63" t="s">
        <v>42</v>
      </c>
      <c r="AN24" s="25"/>
      <c r="AO24" s="28"/>
      <c r="AP24" s="64">
        <f t="shared" si="8"/>
        <v>0</v>
      </c>
      <c r="AQ24" s="65">
        <v>0</v>
      </c>
      <c r="AR24" s="66">
        <f t="shared" si="9"/>
        <v>0</v>
      </c>
      <c r="AS24" s="67" t="s">
        <v>43</v>
      </c>
      <c r="AU24" s="63" t="s">
        <v>42</v>
      </c>
      <c r="AV24" s="25"/>
      <c r="AW24" s="28"/>
      <c r="AX24" s="64">
        <f t="shared" si="10"/>
        <v>0</v>
      </c>
      <c r="AY24" s="65">
        <v>0</v>
      </c>
      <c r="AZ24" s="66">
        <f t="shared" si="11"/>
        <v>0</v>
      </c>
      <c r="BA24" s="67" t="s">
        <v>43</v>
      </c>
      <c r="BC24" s="42">
        <f t="shared" si="12"/>
        <v>0</v>
      </c>
    </row>
    <row r="25" spans="1:55" s="6" customFormat="1" ht="12.75" x14ac:dyDescent="0.2">
      <c r="A25" s="23">
        <v>19</v>
      </c>
      <c r="B25" s="61">
        <v>574495</v>
      </c>
      <c r="C25" s="63" t="s">
        <v>63</v>
      </c>
      <c r="D25" s="63" t="s">
        <v>42</v>
      </c>
      <c r="E25" s="25">
        <v>1</v>
      </c>
      <c r="F25" s="28"/>
      <c r="G25" s="64">
        <f t="shared" si="0"/>
        <v>0</v>
      </c>
      <c r="H25" s="65">
        <v>0</v>
      </c>
      <c r="I25" s="66">
        <f t="shared" si="1"/>
        <v>0</v>
      </c>
      <c r="J25" s="67" t="s">
        <v>43</v>
      </c>
      <c r="K25" s="6" t="s">
        <v>44</v>
      </c>
      <c r="M25" s="68" t="s">
        <v>45</v>
      </c>
      <c r="O25" s="63" t="s">
        <v>42</v>
      </c>
      <c r="P25" s="25"/>
      <c r="Q25" s="28"/>
      <c r="R25" s="64">
        <f t="shared" si="2"/>
        <v>0</v>
      </c>
      <c r="S25" s="65">
        <v>0</v>
      </c>
      <c r="T25" s="66">
        <f t="shared" si="3"/>
        <v>0</v>
      </c>
      <c r="U25" s="67" t="s">
        <v>43</v>
      </c>
      <c r="W25" s="63" t="s">
        <v>42</v>
      </c>
      <c r="X25" s="25"/>
      <c r="Y25" s="28"/>
      <c r="Z25" s="64">
        <f t="shared" si="4"/>
        <v>0</v>
      </c>
      <c r="AA25" s="65">
        <v>0</v>
      </c>
      <c r="AB25" s="66">
        <f t="shared" si="5"/>
        <v>0</v>
      </c>
      <c r="AC25" s="67" t="s">
        <v>43</v>
      </c>
      <c r="AE25" s="63" t="s">
        <v>42</v>
      </c>
      <c r="AF25" s="25">
        <v>1</v>
      </c>
      <c r="AG25" s="28"/>
      <c r="AH25" s="64">
        <f t="shared" si="6"/>
        <v>0</v>
      </c>
      <c r="AI25" s="65">
        <v>0</v>
      </c>
      <c r="AJ25" s="66">
        <f t="shared" si="7"/>
        <v>0</v>
      </c>
      <c r="AK25" s="67" t="s">
        <v>43</v>
      </c>
      <c r="AM25" s="63" t="s">
        <v>42</v>
      </c>
      <c r="AN25" s="25"/>
      <c r="AO25" s="28"/>
      <c r="AP25" s="64">
        <f t="shared" si="8"/>
        <v>0</v>
      </c>
      <c r="AQ25" s="65">
        <v>0</v>
      </c>
      <c r="AR25" s="66">
        <f t="shared" si="9"/>
        <v>0</v>
      </c>
      <c r="AS25" s="67" t="s">
        <v>43</v>
      </c>
      <c r="AU25" s="63" t="s">
        <v>42</v>
      </c>
      <c r="AV25" s="25"/>
      <c r="AW25" s="28"/>
      <c r="AX25" s="64">
        <f t="shared" si="10"/>
        <v>0</v>
      </c>
      <c r="AY25" s="65">
        <v>0</v>
      </c>
      <c r="AZ25" s="66">
        <f t="shared" si="11"/>
        <v>0</v>
      </c>
      <c r="BA25" s="67" t="s">
        <v>43</v>
      </c>
      <c r="BC25" s="42">
        <f t="shared" si="12"/>
        <v>0</v>
      </c>
    </row>
    <row r="26" spans="1:55" s="6" customFormat="1" ht="12.75" x14ac:dyDescent="0.2">
      <c r="A26" s="23">
        <v>20</v>
      </c>
      <c r="B26" s="61">
        <v>574611</v>
      </c>
      <c r="C26" s="63" t="s">
        <v>64</v>
      </c>
      <c r="D26" s="63" t="s">
        <v>42</v>
      </c>
      <c r="E26" s="25">
        <v>84</v>
      </c>
      <c r="F26" s="28"/>
      <c r="G26" s="64">
        <f t="shared" si="0"/>
        <v>0</v>
      </c>
      <c r="H26" s="65">
        <v>0</v>
      </c>
      <c r="I26" s="66">
        <f t="shared" si="1"/>
        <v>0</v>
      </c>
      <c r="J26" s="67" t="s">
        <v>43</v>
      </c>
      <c r="K26" s="6" t="s">
        <v>44</v>
      </c>
      <c r="M26" s="68" t="s">
        <v>45</v>
      </c>
      <c r="O26" s="63" t="s">
        <v>42</v>
      </c>
      <c r="P26" s="25">
        <v>3</v>
      </c>
      <c r="Q26" s="28"/>
      <c r="R26" s="64">
        <f t="shared" si="2"/>
        <v>0</v>
      </c>
      <c r="S26" s="65">
        <v>0</v>
      </c>
      <c r="T26" s="66">
        <f t="shared" si="3"/>
        <v>0</v>
      </c>
      <c r="U26" s="67" t="s">
        <v>43</v>
      </c>
      <c r="W26" s="63" t="s">
        <v>42</v>
      </c>
      <c r="X26" s="25">
        <v>18</v>
      </c>
      <c r="Y26" s="28"/>
      <c r="Z26" s="64">
        <f t="shared" si="4"/>
        <v>0</v>
      </c>
      <c r="AA26" s="65">
        <v>0</v>
      </c>
      <c r="AB26" s="66">
        <f t="shared" si="5"/>
        <v>0</v>
      </c>
      <c r="AC26" s="67" t="s">
        <v>43</v>
      </c>
      <c r="AE26" s="63" t="s">
        <v>42</v>
      </c>
      <c r="AF26" s="25">
        <v>22</v>
      </c>
      <c r="AG26" s="28"/>
      <c r="AH26" s="64">
        <f t="shared" si="6"/>
        <v>0</v>
      </c>
      <c r="AI26" s="65">
        <v>0</v>
      </c>
      <c r="AJ26" s="66">
        <f t="shared" si="7"/>
        <v>0</v>
      </c>
      <c r="AK26" s="67" t="s">
        <v>43</v>
      </c>
      <c r="AM26" s="63" t="s">
        <v>42</v>
      </c>
      <c r="AN26" s="25">
        <f>21+2</f>
        <v>23</v>
      </c>
      <c r="AO26" s="28"/>
      <c r="AP26" s="64">
        <f t="shared" si="8"/>
        <v>0</v>
      </c>
      <c r="AQ26" s="65">
        <v>0</v>
      </c>
      <c r="AR26" s="66">
        <f t="shared" si="9"/>
        <v>0</v>
      </c>
      <c r="AS26" s="67" t="s">
        <v>43</v>
      </c>
      <c r="AU26" s="63" t="s">
        <v>42</v>
      </c>
      <c r="AV26" s="25">
        <f>17+1</f>
        <v>18</v>
      </c>
      <c r="AW26" s="28"/>
      <c r="AX26" s="64">
        <f t="shared" si="10"/>
        <v>0</v>
      </c>
      <c r="AY26" s="65">
        <v>0</v>
      </c>
      <c r="AZ26" s="66">
        <f t="shared" si="11"/>
        <v>0</v>
      </c>
      <c r="BA26" s="67" t="s">
        <v>43</v>
      </c>
      <c r="BC26" s="42">
        <f t="shared" si="12"/>
        <v>0</v>
      </c>
    </row>
    <row r="27" spans="1:55" s="6" customFormat="1" ht="12.75" x14ac:dyDescent="0.2">
      <c r="A27" s="23">
        <v>21</v>
      </c>
      <c r="B27" s="61">
        <v>574612</v>
      </c>
      <c r="C27" s="63" t="s">
        <v>65</v>
      </c>
      <c r="D27" s="63" t="s">
        <v>42</v>
      </c>
      <c r="E27" s="25">
        <v>10</v>
      </c>
      <c r="F27" s="28"/>
      <c r="G27" s="64">
        <f t="shared" si="0"/>
        <v>0</v>
      </c>
      <c r="H27" s="65">
        <v>0</v>
      </c>
      <c r="I27" s="66">
        <f t="shared" si="1"/>
        <v>0</v>
      </c>
      <c r="J27" s="67" t="s">
        <v>43</v>
      </c>
      <c r="K27" s="6" t="s">
        <v>44</v>
      </c>
      <c r="M27" s="68" t="s">
        <v>45</v>
      </c>
      <c r="O27" s="63" t="s">
        <v>42</v>
      </c>
      <c r="P27" s="25"/>
      <c r="Q27" s="28"/>
      <c r="R27" s="64">
        <f t="shared" si="2"/>
        <v>0</v>
      </c>
      <c r="S27" s="65">
        <v>0</v>
      </c>
      <c r="T27" s="66">
        <f t="shared" si="3"/>
        <v>0</v>
      </c>
      <c r="U27" s="67" t="s">
        <v>43</v>
      </c>
      <c r="W27" s="63" t="s">
        <v>42</v>
      </c>
      <c r="X27" s="25">
        <v>4</v>
      </c>
      <c r="Y27" s="28"/>
      <c r="Z27" s="64">
        <f t="shared" si="4"/>
        <v>0</v>
      </c>
      <c r="AA27" s="65">
        <v>0</v>
      </c>
      <c r="AB27" s="66">
        <f t="shared" si="5"/>
        <v>0</v>
      </c>
      <c r="AC27" s="67" t="s">
        <v>43</v>
      </c>
      <c r="AE27" s="63" t="s">
        <v>42</v>
      </c>
      <c r="AF27" s="25">
        <v>1</v>
      </c>
      <c r="AG27" s="28"/>
      <c r="AH27" s="64">
        <f t="shared" si="6"/>
        <v>0</v>
      </c>
      <c r="AI27" s="65">
        <v>0</v>
      </c>
      <c r="AJ27" s="66">
        <f t="shared" si="7"/>
        <v>0</v>
      </c>
      <c r="AK27" s="67" t="s">
        <v>43</v>
      </c>
      <c r="AM27" s="63" t="s">
        <v>42</v>
      </c>
      <c r="AN27" s="25">
        <v>2</v>
      </c>
      <c r="AO27" s="28"/>
      <c r="AP27" s="64">
        <f t="shared" si="8"/>
        <v>0</v>
      </c>
      <c r="AQ27" s="65">
        <v>0</v>
      </c>
      <c r="AR27" s="66">
        <f t="shared" si="9"/>
        <v>0</v>
      </c>
      <c r="AS27" s="67" t="s">
        <v>43</v>
      </c>
      <c r="AU27" s="63" t="s">
        <v>42</v>
      </c>
      <c r="AV27" s="25">
        <f>2+1</f>
        <v>3</v>
      </c>
      <c r="AW27" s="28"/>
      <c r="AX27" s="64">
        <f t="shared" si="10"/>
        <v>0</v>
      </c>
      <c r="AY27" s="65">
        <v>0</v>
      </c>
      <c r="AZ27" s="66">
        <f t="shared" si="11"/>
        <v>0</v>
      </c>
      <c r="BA27" s="67" t="s">
        <v>43</v>
      </c>
      <c r="BC27" s="42">
        <f t="shared" si="12"/>
        <v>0</v>
      </c>
    </row>
    <row r="28" spans="1:55" s="6" customFormat="1" ht="12.75" x14ac:dyDescent="0.2">
      <c r="A28" s="23">
        <v>22</v>
      </c>
      <c r="B28" s="61">
        <v>574613</v>
      </c>
      <c r="C28" s="63" t="s">
        <v>66</v>
      </c>
      <c r="D28" s="63" t="s">
        <v>42</v>
      </c>
      <c r="E28" s="25">
        <v>3</v>
      </c>
      <c r="F28" s="28"/>
      <c r="G28" s="64">
        <f t="shared" si="0"/>
        <v>0</v>
      </c>
      <c r="H28" s="65">
        <v>0</v>
      </c>
      <c r="I28" s="66">
        <f t="shared" si="1"/>
        <v>0</v>
      </c>
      <c r="J28" s="67" t="s">
        <v>43</v>
      </c>
      <c r="K28" s="6" t="s">
        <v>44</v>
      </c>
      <c r="M28" s="68" t="s">
        <v>45</v>
      </c>
      <c r="O28" s="63" t="s">
        <v>42</v>
      </c>
      <c r="P28" s="25"/>
      <c r="Q28" s="28"/>
      <c r="R28" s="64">
        <f t="shared" si="2"/>
        <v>0</v>
      </c>
      <c r="S28" s="65">
        <v>0</v>
      </c>
      <c r="T28" s="66">
        <f t="shared" si="3"/>
        <v>0</v>
      </c>
      <c r="U28" s="67" t="s">
        <v>43</v>
      </c>
      <c r="W28" s="63" t="s">
        <v>42</v>
      </c>
      <c r="X28" s="25">
        <v>2</v>
      </c>
      <c r="Y28" s="28"/>
      <c r="Z28" s="64">
        <f t="shared" si="4"/>
        <v>0</v>
      </c>
      <c r="AA28" s="65">
        <v>0</v>
      </c>
      <c r="AB28" s="66">
        <f t="shared" si="5"/>
        <v>0</v>
      </c>
      <c r="AC28" s="67" t="s">
        <v>43</v>
      </c>
      <c r="AE28" s="63" t="s">
        <v>42</v>
      </c>
      <c r="AF28" s="25"/>
      <c r="AG28" s="28"/>
      <c r="AH28" s="64">
        <f t="shared" si="6"/>
        <v>0</v>
      </c>
      <c r="AI28" s="65">
        <v>0</v>
      </c>
      <c r="AJ28" s="66">
        <f t="shared" si="7"/>
        <v>0</v>
      </c>
      <c r="AK28" s="67" t="s">
        <v>43</v>
      </c>
      <c r="AM28" s="63" t="s">
        <v>42</v>
      </c>
      <c r="AN28" s="25">
        <v>1</v>
      </c>
      <c r="AO28" s="28"/>
      <c r="AP28" s="64">
        <f t="shared" si="8"/>
        <v>0</v>
      </c>
      <c r="AQ28" s="65">
        <v>0</v>
      </c>
      <c r="AR28" s="66">
        <f t="shared" si="9"/>
        <v>0</v>
      </c>
      <c r="AS28" s="67" t="s">
        <v>43</v>
      </c>
      <c r="AU28" s="63" t="s">
        <v>42</v>
      </c>
      <c r="AV28" s="25"/>
      <c r="AW28" s="28"/>
      <c r="AX28" s="64">
        <f t="shared" si="10"/>
        <v>0</v>
      </c>
      <c r="AY28" s="65">
        <v>0</v>
      </c>
      <c r="AZ28" s="66">
        <f t="shared" si="11"/>
        <v>0</v>
      </c>
      <c r="BA28" s="67" t="s">
        <v>43</v>
      </c>
      <c r="BC28" s="42">
        <f t="shared" si="12"/>
        <v>0</v>
      </c>
    </row>
    <row r="29" spans="1:55" s="6" customFormat="1" ht="12.75" x14ac:dyDescent="0.2">
      <c r="A29" s="23">
        <v>23</v>
      </c>
      <c r="B29" s="61">
        <v>574614</v>
      </c>
      <c r="C29" s="63" t="s">
        <v>67</v>
      </c>
      <c r="D29" s="63" t="s">
        <v>42</v>
      </c>
      <c r="E29" s="25">
        <v>1</v>
      </c>
      <c r="F29" s="28"/>
      <c r="G29" s="64">
        <f t="shared" si="0"/>
        <v>0</v>
      </c>
      <c r="H29" s="65">
        <v>0</v>
      </c>
      <c r="I29" s="66">
        <f t="shared" si="1"/>
        <v>0</v>
      </c>
      <c r="J29" s="67" t="s">
        <v>43</v>
      </c>
      <c r="K29" s="6" t="s">
        <v>44</v>
      </c>
      <c r="M29" s="68" t="s">
        <v>45</v>
      </c>
      <c r="O29" s="63" t="s">
        <v>42</v>
      </c>
      <c r="P29" s="25"/>
      <c r="Q29" s="28"/>
      <c r="R29" s="64">
        <f t="shared" si="2"/>
        <v>0</v>
      </c>
      <c r="S29" s="65">
        <v>0</v>
      </c>
      <c r="T29" s="66">
        <f t="shared" si="3"/>
        <v>0</v>
      </c>
      <c r="U29" s="67" t="s">
        <v>43</v>
      </c>
      <c r="W29" s="63" t="s">
        <v>42</v>
      </c>
      <c r="X29" s="25"/>
      <c r="Y29" s="28"/>
      <c r="Z29" s="64">
        <f t="shared" si="4"/>
        <v>0</v>
      </c>
      <c r="AA29" s="65">
        <v>0</v>
      </c>
      <c r="AB29" s="66">
        <f t="shared" si="5"/>
        <v>0</v>
      </c>
      <c r="AC29" s="67" t="s">
        <v>43</v>
      </c>
      <c r="AE29" s="63" t="s">
        <v>42</v>
      </c>
      <c r="AF29" s="25"/>
      <c r="AG29" s="28"/>
      <c r="AH29" s="64">
        <f t="shared" si="6"/>
        <v>0</v>
      </c>
      <c r="AI29" s="65">
        <v>0</v>
      </c>
      <c r="AJ29" s="66">
        <f t="shared" si="7"/>
        <v>0</v>
      </c>
      <c r="AK29" s="67" t="s">
        <v>43</v>
      </c>
      <c r="AM29" s="63" t="s">
        <v>42</v>
      </c>
      <c r="AN29" s="25">
        <v>1</v>
      </c>
      <c r="AO29" s="28"/>
      <c r="AP29" s="64">
        <f t="shared" si="8"/>
        <v>0</v>
      </c>
      <c r="AQ29" s="65">
        <v>0</v>
      </c>
      <c r="AR29" s="66">
        <f t="shared" si="9"/>
        <v>0</v>
      </c>
      <c r="AS29" s="67" t="s">
        <v>43</v>
      </c>
      <c r="AU29" s="63" t="s">
        <v>42</v>
      </c>
      <c r="AV29" s="25"/>
      <c r="AW29" s="28"/>
      <c r="AX29" s="64">
        <f t="shared" si="10"/>
        <v>0</v>
      </c>
      <c r="AY29" s="65">
        <v>0</v>
      </c>
      <c r="AZ29" s="66">
        <f t="shared" si="11"/>
        <v>0</v>
      </c>
      <c r="BA29" s="67" t="s">
        <v>43</v>
      </c>
      <c r="BC29" s="42">
        <f t="shared" si="12"/>
        <v>0</v>
      </c>
    </row>
    <row r="30" spans="1:55" s="6" customFormat="1" ht="12.75" x14ac:dyDescent="0.2">
      <c r="A30" s="23">
        <v>24</v>
      </c>
      <c r="B30" s="61">
        <v>574615</v>
      </c>
      <c r="C30" s="63" t="s">
        <v>68</v>
      </c>
      <c r="D30" s="63" t="s">
        <v>42</v>
      </c>
      <c r="E30" s="25">
        <v>1</v>
      </c>
      <c r="F30" s="28"/>
      <c r="G30" s="64">
        <f t="shared" si="0"/>
        <v>0</v>
      </c>
      <c r="H30" s="65">
        <v>0</v>
      </c>
      <c r="I30" s="66">
        <f t="shared" si="1"/>
        <v>0</v>
      </c>
      <c r="J30" s="67" t="s">
        <v>43</v>
      </c>
      <c r="K30" s="6" t="s">
        <v>44</v>
      </c>
      <c r="M30" s="68" t="s">
        <v>45</v>
      </c>
      <c r="O30" s="63" t="s">
        <v>42</v>
      </c>
      <c r="P30" s="25"/>
      <c r="Q30" s="28"/>
      <c r="R30" s="64">
        <f t="shared" si="2"/>
        <v>0</v>
      </c>
      <c r="S30" s="65">
        <v>0</v>
      </c>
      <c r="T30" s="66">
        <f t="shared" si="3"/>
        <v>0</v>
      </c>
      <c r="U30" s="67" t="s">
        <v>43</v>
      </c>
      <c r="W30" s="63" t="s">
        <v>42</v>
      </c>
      <c r="X30" s="25"/>
      <c r="Y30" s="28"/>
      <c r="Z30" s="64">
        <f t="shared" si="4"/>
        <v>0</v>
      </c>
      <c r="AA30" s="65">
        <v>0</v>
      </c>
      <c r="AB30" s="66">
        <f t="shared" si="5"/>
        <v>0</v>
      </c>
      <c r="AC30" s="67" t="s">
        <v>43</v>
      </c>
      <c r="AE30" s="63" t="s">
        <v>42</v>
      </c>
      <c r="AF30" s="25"/>
      <c r="AG30" s="28"/>
      <c r="AH30" s="64">
        <f t="shared" si="6"/>
        <v>0</v>
      </c>
      <c r="AI30" s="65">
        <v>0</v>
      </c>
      <c r="AJ30" s="66">
        <f t="shared" si="7"/>
        <v>0</v>
      </c>
      <c r="AK30" s="67" t="s">
        <v>43</v>
      </c>
      <c r="AM30" s="63" t="s">
        <v>42</v>
      </c>
      <c r="AN30" s="25"/>
      <c r="AO30" s="28"/>
      <c r="AP30" s="64">
        <f t="shared" si="8"/>
        <v>0</v>
      </c>
      <c r="AQ30" s="65">
        <v>0</v>
      </c>
      <c r="AR30" s="66">
        <f t="shared" si="9"/>
        <v>0</v>
      </c>
      <c r="AS30" s="67" t="s">
        <v>43</v>
      </c>
      <c r="AU30" s="63" t="s">
        <v>42</v>
      </c>
      <c r="AV30" s="25">
        <v>1</v>
      </c>
      <c r="AW30" s="28"/>
      <c r="AX30" s="64">
        <f t="shared" si="10"/>
        <v>0</v>
      </c>
      <c r="AY30" s="65">
        <v>0</v>
      </c>
      <c r="AZ30" s="66">
        <f t="shared" si="11"/>
        <v>0</v>
      </c>
      <c r="BA30" s="67" t="s">
        <v>43</v>
      </c>
      <c r="BC30" s="42">
        <f t="shared" si="12"/>
        <v>0</v>
      </c>
    </row>
    <row r="31" spans="1:55" s="6" customFormat="1" ht="12.75" x14ac:dyDescent="0.2">
      <c r="A31" s="23">
        <v>25</v>
      </c>
      <c r="B31" s="61">
        <v>574624</v>
      </c>
      <c r="C31" s="63" t="s">
        <v>69</v>
      </c>
      <c r="D31" s="63" t="s">
        <v>42</v>
      </c>
      <c r="E31" s="25">
        <v>1</v>
      </c>
      <c r="F31" s="28"/>
      <c r="G31" s="64">
        <f t="shared" si="0"/>
        <v>0</v>
      </c>
      <c r="H31" s="65">
        <v>0</v>
      </c>
      <c r="I31" s="66">
        <f t="shared" si="1"/>
        <v>0</v>
      </c>
      <c r="J31" s="67" t="s">
        <v>43</v>
      </c>
      <c r="K31" s="6" t="s">
        <v>44</v>
      </c>
      <c r="M31" s="68" t="s">
        <v>45</v>
      </c>
      <c r="O31" s="63" t="s">
        <v>42</v>
      </c>
      <c r="P31" s="25"/>
      <c r="Q31" s="28"/>
      <c r="R31" s="64">
        <f t="shared" si="2"/>
        <v>0</v>
      </c>
      <c r="S31" s="65">
        <v>0</v>
      </c>
      <c r="T31" s="66">
        <f t="shared" si="3"/>
        <v>0</v>
      </c>
      <c r="U31" s="67" t="s">
        <v>43</v>
      </c>
      <c r="W31" s="63" t="s">
        <v>42</v>
      </c>
      <c r="X31" s="25"/>
      <c r="Y31" s="28"/>
      <c r="Z31" s="64">
        <f t="shared" si="4"/>
        <v>0</v>
      </c>
      <c r="AA31" s="65">
        <v>0</v>
      </c>
      <c r="AB31" s="66">
        <f t="shared" si="5"/>
        <v>0</v>
      </c>
      <c r="AC31" s="67" t="s">
        <v>43</v>
      </c>
      <c r="AE31" s="63" t="s">
        <v>42</v>
      </c>
      <c r="AF31" s="25"/>
      <c r="AG31" s="28"/>
      <c r="AH31" s="64">
        <f t="shared" si="6"/>
        <v>0</v>
      </c>
      <c r="AI31" s="65">
        <v>0</v>
      </c>
      <c r="AJ31" s="66">
        <f t="shared" si="7"/>
        <v>0</v>
      </c>
      <c r="AK31" s="67" t="s">
        <v>43</v>
      </c>
      <c r="AM31" s="63" t="s">
        <v>42</v>
      </c>
      <c r="AN31" s="25">
        <v>1</v>
      </c>
      <c r="AO31" s="28"/>
      <c r="AP31" s="64">
        <f t="shared" si="8"/>
        <v>0</v>
      </c>
      <c r="AQ31" s="65">
        <v>0</v>
      </c>
      <c r="AR31" s="66">
        <f t="shared" si="9"/>
        <v>0</v>
      </c>
      <c r="AS31" s="67" t="s">
        <v>43</v>
      </c>
      <c r="AU31" s="63" t="s">
        <v>42</v>
      </c>
      <c r="AV31" s="25"/>
      <c r="AW31" s="28"/>
      <c r="AX31" s="64">
        <f t="shared" si="10"/>
        <v>0</v>
      </c>
      <c r="AY31" s="65">
        <v>0</v>
      </c>
      <c r="AZ31" s="66">
        <f t="shared" si="11"/>
        <v>0</v>
      </c>
      <c r="BA31" s="67" t="s">
        <v>43</v>
      </c>
      <c r="BC31" s="42">
        <f t="shared" si="12"/>
        <v>0</v>
      </c>
    </row>
    <row r="32" spans="1:55" s="6" customFormat="1" ht="12.75" x14ac:dyDescent="0.2">
      <c r="A32" s="23">
        <v>26</v>
      </c>
      <c r="B32" s="61">
        <v>574634</v>
      </c>
      <c r="C32" s="63" t="s">
        <v>70</v>
      </c>
      <c r="D32" s="63" t="s">
        <v>42</v>
      </c>
      <c r="E32" s="25">
        <v>1</v>
      </c>
      <c r="F32" s="28"/>
      <c r="G32" s="64">
        <f t="shared" si="0"/>
        <v>0</v>
      </c>
      <c r="H32" s="65">
        <v>0</v>
      </c>
      <c r="I32" s="66">
        <f t="shared" si="1"/>
        <v>0</v>
      </c>
      <c r="J32" s="67" t="s">
        <v>43</v>
      </c>
      <c r="K32" s="6" t="s">
        <v>44</v>
      </c>
      <c r="M32" s="68" t="s">
        <v>45</v>
      </c>
      <c r="O32" s="63" t="s">
        <v>42</v>
      </c>
      <c r="P32" s="25"/>
      <c r="Q32" s="28"/>
      <c r="R32" s="64">
        <f t="shared" si="2"/>
        <v>0</v>
      </c>
      <c r="S32" s="65">
        <v>0</v>
      </c>
      <c r="T32" s="66">
        <f t="shared" si="3"/>
        <v>0</v>
      </c>
      <c r="U32" s="67" t="s">
        <v>43</v>
      </c>
      <c r="W32" s="63" t="s">
        <v>42</v>
      </c>
      <c r="X32" s="25"/>
      <c r="Y32" s="28"/>
      <c r="Z32" s="64">
        <f t="shared" si="4"/>
        <v>0</v>
      </c>
      <c r="AA32" s="65">
        <v>0</v>
      </c>
      <c r="AB32" s="66">
        <f t="shared" si="5"/>
        <v>0</v>
      </c>
      <c r="AC32" s="67" t="s">
        <v>43</v>
      </c>
      <c r="AE32" s="63" t="s">
        <v>42</v>
      </c>
      <c r="AF32" s="25"/>
      <c r="AG32" s="28"/>
      <c r="AH32" s="64">
        <f t="shared" si="6"/>
        <v>0</v>
      </c>
      <c r="AI32" s="65">
        <v>0</v>
      </c>
      <c r="AJ32" s="66">
        <f t="shared" si="7"/>
        <v>0</v>
      </c>
      <c r="AK32" s="67" t="s">
        <v>43</v>
      </c>
      <c r="AM32" s="63" t="s">
        <v>42</v>
      </c>
      <c r="AN32" s="25">
        <v>1</v>
      </c>
      <c r="AO32" s="28"/>
      <c r="AP32" s="64">
        <f t="shared" si="8"/>
        <v>0</v>
      </c>
      <c r="AQ32" s="65">
        <v>0</v>
      </c>
      <c r="AR32" s="66">
        <f t="shared" si="9"/>
        <v>0</v>
      </c>
      <c r="AS32" s="67" t="s">
        <v>43</v>
      </c>
      <c r="AU32" s="63" t="s">
        <v>42</v>
      </c>
      <c r="AV32" s="25"/>
      <c r="AW32" s="28"/>
      <c r="AX32" s="64">
        <f t="shared" si="10"/>
        <v>0</v>
      </c>
      <c r="AY32" s="65">
        <v>0</v>
      </c>
      <c r="AZ32" s="66">
        <f t="shared" si="11"/>
        <v>0</v>
      </c>
      <c r="BA32" s="67" t="s">
        <v>43</v>
      </c>
      <c r="BC32" s="42">
        <f t="shared" si="12"/>
        <v>0</v>
      </c>
    </row>
    <row r="33" spans="1:55" s="6" customFormat="1" ht="12.75" x14ac:dyDescent="0.2">
      <c r="A33" s="23">
        <v>27</v>
      </c>
      <c r="B33" s="61">
        <v>574633</v>
      </c>
      <c r="C33" s="63" t="s">
        <v>71</v>
      </c>
      <c r="D33" s="63" t="s">
        <v>42</v>
      </c>
      <c r="E33" s="25">
        <v>1</v>
      </c>
      <c r="F33" s="28"/>
      <c r="G33" s="64">
        <f t="shared" si="0"/>
        <v>0</v>
      </c>
      <c r="H33" s="65">
        <v>0</v>
      </c>
      <c r="I33" s="66">
        <f t="shared" si="1"/>
        <v>0</v>
      </c>
      <c r="J33" s="67" t="s">
        <v>43</v>
      </c>
      <c r="K33" s="6" t="s">
        <v>44</v>
      </c>
      <c r="M33" s="68" t="s">
        <v>45</v>
      </c>
      <c r="O33" s="63" t="s">
        <v>42</v>
      </c>
      <c r="P33" s="25"/>
      <c r="Q33" s="28"/>
      <c r="R33" s="64">
        <f t="shared" si="2"/>
        <v>0</v>
      </c>
      <c r="S33" s="65">
        <v>0</v>
      </c>
      <c r="T33" s="66">
        <f t="shared" si="3"/>
        <v>0</v>
      </c>
      <c r="U33" s="67" t="s">
        <v>43</v>
      </c>
      <c r="W33" s="63" t="s">
        <v>42</v>
      </c>
      <c r="X33" s="25"/>
      <c r="Y33" s="28"/>
      <c r="Z33" s="64">
        <f t="shared" si="4"/>
        <v>0</v>
      </c>
      <c r="AA33" s="65">
        <v>0</v>
      </c>
      <c r="AB33" s="66">
        <f t="shared" si="5"/>
        <v>0</v>
      </c>
      <c r="AC33" s="67" t="s">
        <v>43</v>
      </c>
      <c r="AE33" s="63" t="s">
        <v>42</v>
      </c>
      <c r="AF33" s="25"/>
      <c r="AG33" s="28"/>
      <c r="AH33" s="64">
        <f t="shared" si="6"/>
        <v>0</v>
      </c>
      <c r="AI33" s="65">
        <v>0</v>
      </c>
      <c r="AJ33" s="66">
        <f t="shared" si="7"/>
        <v>0</v>
      </c>
      <c r="AK33" s="67" t="s">
        <v>43</v>
      </c>
      <c r="AM33" s="63" t="s">
        <v>42</v>
      </c>
      <c r="AN33" s="25"/>
      <c r="AO33" s="28"/>
      <c r="AP33" s="64">
        <f t="shared" si="8"/>
        <v>0</v>
      </c>
      <c r="AQ33" s="65">
        <v>0</v>
      </c>
      <c r="AR33" s="66">
        <f t="shared" si="9"/>
        <v>0</v>
      </c>
      <c r="AS33" s="67" t="s">
        <v>43</v>
      </c>
      <c r="AU33" s="63" t="s">
        <v>42</v>
      </c>
      <c r="AV33" s="25">
        <v>1</v>
      </c>
      <c r="AW33" s="28"/>
      <c r="AX33" s="64">
        <f t="shared" si="10"/>
        <v>0</v>
      </c>
      <c r="AY33" s="65">
        <v>0</v>
      </c>
      <c r="AZ33" s="66">
        <f t="shared" si="11"/>
        <v>0</v>
      </c>
      <c r="BA33" s="67" t="s">
        <v>43</v>
      </c>
      <c r="BC33" s="42">
        <f t="shared" si="12"/>
        <v>0</v>
      </c>
    </row>
    <row r="34" spans="1:55" s="6" customFormat="1" ht="12.75" x14ac:dyDescent="0.2">
      <c r="A34" s="23">
        <v>28</v>
      </c>
      <c r="B34" s="61">
        <v>727101</v>
      </c>
      <c r="C34" s="63" t="s">
        <v>72</v>
      </c>
      <c r="D34" s="63" t="s">
        <v>42</v>
      </c>
      <c r="E34" s="25">
        <v>1</v>
      </c>
      <c r="F34" s="28"/>
      <c r="G34" s="64">
        <f t="shared" si="0"/>
        <v>0</v>
      </c>
      <c r="H34" s="65">
        <v>0</v>
      </c>
      <c r="I34" s="66">
        <f t="shared" si="1"/>
        <v>0</v>
      </c>
      <c r="J34" s="67" t="s">
        <v>73</v>
      </c>
      <c r="K34" s="6" t="s">
        <v>44</v>
      </c>
      <c r="M34" s="68" t="s">
        <v>45</v>
      </c>
      <c r="O34" s="63" t="s">
        <v>42</v>
      </c>
      <c r="P34" s="25">
        <v>1</v>
      </c>
      <c r="Q34" s="28"/>
      <c r="R34" s="64">
        <f t="shared" si="2"/>
        <v>0</v>
      </c>
      <c r="S34" s="65">
        <v>0</v>
      </c>
      <c r="T34" s="66">
        <f t="shared" si="3"/>
        <v>0</v>
      </c>
      <c r="U34" s="67" t="s">
        <v>73</v>
      </c>
      <c r="W34" s="63" t="s">
        <v>42</v>
      </c>
      <c r="X34" s="25"/>
      <c r="Y34" s="28"/>
      <c r="Z34" s="64">
        <f t="shared" si="4"/>
        <v>0</v>
      </c>
      <c r="AA34" s="65">
        <v>0</v>
      </c>
      <c r="AB34" s="66">
        <f t="shared" si="5"/>
        <v>0</v>
      </c>
      <c r="AC34" s="67" t="s">
        <v>73</v>
      </c>
      <c r="AE34" s="63" t="s">
        <v>42</v>
      </c>
      <c r="AF34" s="25"/>
      <c r="AG34" s="28"/>
      <c r="AH34" s="64">
        <f t="shared" si="6"/>
        <v>0</v>
      </c>
      <c r="AI34" s="65">
        <v>0</v>
      </c>
      <c r="AJ34" s="66">
        <f t="shared" si="7"/>
        <v>0</v>
      </c>
      <c r="AK34" s="67" t="s">
        <v>73</v>
      </c>
      <c r="AM34" s="63" t="s">
        <v>42</v>
      </c>
      <c r="AN34" s="25"/>
      <c r="AO34" s="28"/>
      <c r="AP34" s="64">
        <f t="shared" si="8"/>
        <v>0</v>
      </c>
      <c r="AQ34" s="65">
        <v>0</v>
      </c>
      <c r="AR34" s="66">
        <f t="shared" si="9"/>
        <v>0</v>
      </c>
      <c r="AS34" s="67" t="s">
        <v>73</v>
      </c>
      <c r="AU34" s="63" t="s">
        <v>42</v>
      </c>
      <c r="AV34" s="25"/>
      <c r="AW34" s="28"/>
      <c r="AX34" s="64">
        <f t="shared" si="10"/>
        <v>0</v>
      </c>
      <c r="AY34" s="65">
        <v>0</v>
      </c>
      <c r="AZ34" s="66">
        <f t="shared" si="11"/>
        <v>0</v>
      </c>
      <c r="BA34" s="67" t="s">
        <v>73</v>
      </c>
      <c r="BC34" s="42">
        <f t="shared" si="12"/>
        <v>0</v>
      </c>
    </row>
    <row r="35" spans="1:55" s="6" customFormat="1" ht="12.75" x14ac:dyDescent="0.2">
      <c r="A35" s="23">
        <v>29</v>
      </c>
      <c r="B35" s="61">
        <v>727411</v>
      </c>
      <c r="C35" s="63" t="s">
        <v>74</v>
      </c>
      <c r="D35" s="63" t="s">
        <v>42</v>
      </c>
      <c r="E35" s="25">
        <v>1</v>
      </c>
      <c r="F35" s="28"/>
      <c r="G35" s="64">
        <f t="shared" si="0"/>
        <v>0</v>
      </c>
      <c r="H35" s="65">
        <v>0</v>
      </c>
      <c r="I35" s="66">
        <f t="shared" si="1"/>
        <v>0</v>
      </c>
      <c r="J35" s="67" t="s">
        <v>73</v>
      </c>
      <c r="M35" s="68" t="s">
        <v>45</v>
      </c>
      <c r="O35" s="63" t="s">
        <v>42</v>
      </c>
      <c r="P35" s="25">
        <v>1</v>
      </c>
      <c r="Q35" s="28"/>
      <c r="R35" s="64">
        <f t="shared" si="2"/>
        <v>0</v>
      </c>
      <c r="S35" s="65">
        <v>0</v>
      </c>
      <c r="T35" s="66">
        <f t="shared" si="3"/>
        <v>0</v>
      </c>
      <c r="U35" s="67" t="s">
        <v>73</v>
      </c>
      <c r="W35" s="63" t="s">
        <v>42</v>
      </c>
      <c r="X35" s="25"/>
      <c r="Y35" s="28"/>
      <c r="Z35" s="64">
        <f t="shared" si="4"/>
        <v>0</v>
      </c>
      <c r="AA35" s="65">
        <v>0</v>
      </c>
      <c r="AB35" s="66">
        <f t="shared" si="5"/>
        <v>0</v>
      </c>
      <c r="AC35" s="67" t="s">
        <v>73</v>
      </c>
      <c r="AE35" s="63" t="s">
        <v>42</v>
      </c>
      <c r="AF35" s="25"/>
      <c r="AG35" s="28"/>
      <c r="AH35" s="64">
        <f t="shared" si="6"/>
        <v>0</v>
      </c>
      <c r="AI35" s="65">
        <v>0</v>
      </c>
      <c r="AJ35" s="66">
        <f t="shared" si="7"/>
        <v>0</v>
      </c>
      <c r="AK35" s="67" t="s">
        <v>73</v>
      </c>
      <c r="AM35" s="63" t="s">
        <v>42</v>
      </c>
      <c r="AN35" s="25"/>
      <c r="AO35" s="28"/>
      <c r="AP35" s="64">
        <f t="shared" si="8"/>
        <v>0</v>
      </c>
      <c r="AQ35" s="65">
        <v>0</v>
      </c>
      <c r="AR35" s="66">
        <f t="shared" si="9"/>
        <v>0</v>
      </c>
      <c r="AS35" s="67" t="s">
        <v>73</v>
      </c>
      <c r="AU35" s="63" t="s">
        <v>42</v>
      </c>
      <c r="AV35" s="25"/>
      <c r="AW35" s="28"/>
      <c r="AX35" s="64">
        <f t="shared" si="10"/>
        <v>0</v>
      </c>
      <c r="AY35" s="65">
        <v>0</v>
      </c>
      <c r="AZ35" s="66">
        <f t="shared" si="11"/>
        <v>0</v>
      </c>
      <c r="BA35" s="67" t="s">
        <v>73</v>
      </c>
      <c r="BC35" s="42">
        <f t="shared" si="12"/>
        <v>0</v>
      </c>
    </row>
    <row r="36" spans="1:55" s="6" customFormat="1" ht="12.75" x14ac:dyDescent="0.2">
      <c r="A36" s="23">
        <v>30</v>
      </c>
      <c r="B36" s="61">
        <v>727101</v>
      </c>
      <c r="C36" s="63" t="s">
        <v>75</v>
      </c>
      <c r="D36" s="63" t="s">
        <v>42</v>
      </c>
      <c r="E36" s="25">
        <v>1</v>
      </c>
      <c r="F36" s="28"/>
      <c r="G36" s="64">
        <f t="shared" si="0"/>
        <v>0</v>
      </c>
      <c r="H36" s="65">
        <v>0</v>
      </c>
      <c r="I36" s="66">
        <f t="shared" si="1"/>
        <v>0</v>
      </c>
      <c r="J36" s="67" t="s">
        <v>73</v>
      </c>
      <c r="K36" s="6" t="s">
        <v>44</v>
      </c>
      <c r="M36" s="68" t="s">
        <v>45</v>
      </c>
      <c r="O36" s="63" t="s">
        <v>42</v>
      </c>
      <c r="P36" s="25"/>
      <c r="Q36" s="28"/>
      <c r="R36" s="64">
        <f t="shared" si="2"/>
        <v>0</v>
      </c>
      <c r="S36" s="65">
        <v>0</v>
      </c>
      <c r="T36" s="66">
        <f t="shared" si="3"/>
        <v>0</v>
      </c>
      <c r="U36" s="67" t="s">
        <v>73</v>
      </c>
      <c r="W36" s="63" t="s">
        <v>42</v>
      </c>
      <c r="X36" s="25"/>
      <c r="Y36" s="28"/>
      <c r="Z36" s="64">
        <f t="shared" si="4"/>
        <v>0</v>
      </c>
      <c r="AA36" s="65">
        <v>0</v>
      </c>
      <c r="AB36" s="66">
        <f t="shared" si="5"/>
        <v>0</v>
      </c>
      <c r="AC36" s="67" t="s">
        <v>73</v>
      </c>
      <c r="AE36" s="63" t="s">
        <v>42</v>
      </c>
      <c r="AF36" s="25">
        <v>1</v>
      </c>
      <c r="AG36" s="28"/>
      <c r="AH36" s="64">
        <f t="shared" si="6"/>
        <v>0</v>
      </c>
      <c r="AI36" s="65">
        <v>0</v>
      </c>
      <c r="AJ36" s="66">
        <f t="shared" si="7"/>
        <v>0</v>
      </c>
      <c r="AK36" s="67" t="s">
        <v>73</v>
      </c>
      <c r="AM36" s="63" t="s">
        <v>42</v>
      </c>
      <c r="AN36" s="25"/>
      <c r="AO36" s="28"/>
      <c r="AP36" s="64">
        <f t="shared" si="8"/>
        <v>0</v>
      </c>
      <c r="AQ36" s="65">
        <v>0</v>
      </c>
      <c r="AR36" s="66">
        <f t="shared" si="9"/>
        <v>0</v>
      </c>
      <c r="AS36" s="67" t="s">
        <v>73</v>
      </c>
      <c r="AU36" s="63" t="s">
        <v>42</v>
      </c>
      <c r="AV36" s="25"/>
      <c r="AW36" s="28"/>
      <c r="AX36" s="64">
        <f t="shared" si="10"/>
        <v>0</v>
      </c>
      <c r="AY36" s="65">
        <v>0</v>
      </c>
      <c r="AZ36" s="66">
        <f t="shared" si="11"/>
        <v>0</v>
      </c>
      <c r="BA36" s="67" t="s">
        <v>73</v>
      </c>
      <c r="BC36" s="42">
        <f t="shared" si="12"/>
        <v>0</v>
      </c>
    </row>
    <row r="37" spans="1:55" s="6" customFormat="1" ht="12.75" x14ac:dyDescent="0.2">
      <c r="A37" s="23">
        <v>31</v>
      </c>
      <c r="B37" s="61">
        <v>727411</v>
      </c>
      <c r="C37" s="63" t="s">
        <v>74</v>
      </c>
      <c r="D37" s="63" t="s">
        <v>42</v>
      </c>
      <c r="E37" s="25">
        <v>1</v>
      </c>
      <c r="F37" s="28"/>
      <c r="G37" s="64">
        <f>E37*F37</f>
        <v>0</v>
      </c>
      <c r="H37" s="65">
        <v>0</v>
      </c>
      <c r="I37" s="66">
        <f>E37*H37</f>
        <v>0</v>
      </c>
      <c r="J37" s="67" t="s">
        <v>73</v>
      </c>
      <c r="M37" s="68" t="s">
        <v>45</v>
      </c>
      <c r="O37" s="63" t="s">
        <v>42</v>
      </c>
      <c r="P37" s="25"/>
      <c r="Q37" s="28"/>
      <c r="R37" s="64">
        <f>P37*Q37</f>
        <v>0</v>
      </c>
      <c r="S37" s="65">
        <v>0</v>
      </c>
      <c r="T37" s="66">
        <f>P37*S37</f>
        <v>0</v>
      </c>
      <c r="U37" s="67" t="s">
        <v>73</v>
      </c>
      <c r="W37" s="63" t="s">
        <v>42</v>
      </c>
      <c r="X37" s="25"/>
      <c r="Y37" s="28"/>
      <c r="Z37" s="64">
        <f>X37*Y37</f>
        <v>0</v>
      </c>
      <c r="AA37" s="65">
        <v>0</v>
      </c>
      <c r="AB37" s="66">
        <f>X37*AA37</f>
        <v>0</v>
      </c>
      <c r="AC37" s="67" t="s">
        <v>73</v>
      </c>
      <c r="AE37" s="63" t="s">
        <v>42</v>
      </c>
      <c r="AF37" s="25">
        <v>1</v>
      </c>
      <c r="AG37" s="28"/>
      <c r="AH37" s="64">
        <f>AF37*AG37</f>
        <v>0</v>
      </c>
      <c r="AI37" s="65">
        <v>0</v>
      </c>
      <c r="AJ37" s="66">
        <f>AF37*AI37</f>
        <v>0</v>
      </c>
      <c r="AK37" s="67" t="s">
        <v>73</v>
      </c>
      <c r="AM37" s="63" t="s">
        <v>42</v>
      </c>
      <c r="AN37" s="25"/>
      <c r="AO37" s="28"/>
      <c r="AP37" s="64">
        <f>AN37*AO37</f>
        <v>0</v>
      </c>
      <c r="AQ37" s="65">
        <v>0</v>
      </c>
      <c r="AR37" s="66">
        <f>AN37*AQ37</f>
        <v>0</v>
      </c>
      <c r="AS37" s="67" t="s">
        <v>73</v>
      </c>
      <c r="AU37" s="63" t="s">
        <v>42</v>
      </c>
      <c r="AV37" s="25"/>
      <c r="AW37" s="28"/>
      <c r="AX37" s="64">
        <f>AV37*AW37</f>
        <v>0</v>
      </c>
      <c r="AY37" s="65">
        <v>0</v>
      </c>
      <c r="AZ37" s="66">
        <f>AV37*AY37</f>
        <v>0</v>
      </c>
      <c r="BA37" s="67" t="s">
        <v>73</v>
      </c>
      <c r="BC37" s="42">
        <f t="shared" si="12"/>
        <v>0</v>
      </c>
    </row>
    <row r="38" spans="1:55" s="6" customFormat="1" ht="12.75" x14ac:dyDescent="0.2">
      <c r="A38" s="23">
        <v>32</v>
      </c>
      <c r="B38" s="61"/>
      <c r="C38" s="63" t="s">
        <v>76</v>
      </c>
      <c r="D38" s="63" t="s">
        <v>42</v>
      </c>
      <c r="E38" s="25">
        <v>2</v>
      </c>
      <c r="F38" s="28"/>
      <c r="G38" s="64">
        <f>E38*F38</f>
        <v>0</v>
      </c>
      <c r="H38" s="65"/>
      <c r="I38" s="66"/>
      <c r="J38" s="67" t="s">
        <v>73</v>
      </c>
      <c r="M38" s="68"/>
      <c r="O38" s="63" t="s">
        <v>42</v>
      </c>
      <c r="P38" s="25"/>
      <c r="Q38" s="28"/>
      <c r="R38" s="64">
        <f>P38*Q38</f>
        <v>0</v>
      </c>
      <c r="S38" s="65"/>
      <c r="T38" s="66"/>
      <c r="U38" s="67" t="s">
        <v>73</v>
      </c>
      <c r="W38" s="63" t="s">
        <v>42</v>
      </c>
      <c r="X38" s="25">
        <v>1</v>
      </c>
      <c r="Y38" s="28"/>
      <c r="Z38" s="64">
        <f>X38*Y38</f>
        <v>0</v>
      </c>
      <c r="AA38" s="65"/>
      <c r="AB38" s="66"/>
      <c r="AC38" s="67" t="s">
        <v>73</v>
      </c>
      <c r="AE38" s="63" t="s">
        <v>42</v>
      </c>
      <c r="AF38" s="25"/>
      <c r="AG38" s="28"/>
      <c r="AH38" s="64">
        <f>AF38*AG38</f>
        <v>0</v>
      </c>
      <c r="AI38" s="65"/>
      <c r="AJ38" s="66"/>
      <c r="AK38" s="67" t="s">
        <v>73</v>
      </c>
      <c r="AM38" s="63" t="s">
        <v>42</v>
      </c>
      <c r="AN38" s="25">
        <v>1</v>
      </c>
      <c r="AO38" s="28"/>
      <c r="AP38" s="64">
        <f>AN38*AO38</f>
        <v>0</v>
      </c>
      <c r="AQ38" s="65"/>
      <c r="AR38" s="66"/>
      <c r="AS38" s="67" t="s">
        <v>73</v>
      </c>
      <c r="AU38" s="63" t="s">
        <v>42</v>
      </c>
      <c r="AV38" s="25"/>
      <c r="AW38" s="28"/>
      <c r="AX38" s="64">
        <f>AV38*AW38</f>
        <v>0</v>
      </c>
      <c r="AY38" s="65"/>
      <c r="AZ38" s="66"/>
      <c r="BA38" s="67" t="s">
        <v>73</v>
      </c>
      <c r="BC38" s="42">
        <f t="shared" si="12"/>
        <v>0</v>
      </c>
    </row>
    <row r="39" spans="1:55" s="6" customFormat="1" ht="12.75" x14ac:dyDescent="0.2">
      <c r="A39" s="23">
        <v>33</v>
      </c>
      <c r="B39" s="61"/>
      <c r="C39" s="63" t="s">
        <v>77</v>
      </c>
      <c r="D39" s="63" t="s">
        <v>42</v>
      </c>
      <c r="E39" s="25">
        <v>1</v>
      </c>
      <c r="F39" s="28"/>
      <c r="G39" s="64">
        <f>E39*F39</f>
        <v>0</v>
      </c>
      <c r="H39" s="65"/>
      <c r="I39" s="66"/>
      <c r="J39" s="67" t="s">
        <v>73</v>
      </c>
      <c r="M39" s="68"/>
      <c r="O39" s="63" t="s">
        <v>42</v>
      </c>
      <c r="P39" s="25"/>
      <c r="Q39" s="28"/>
      <c r="R39" s="64">
        <f>P39*Q39</f>
        <v>0</v>
      </c>
      <c r="S39" s="65"/>
      <c r="T39" s="66"/>
      <c r="U39" s="67" t="s">
        <v>73</v>
      </c>
      <c r="W39" s="63" t="s">
        <v>42</v>
      </c>
      <c r="X39" s="25"/>
      <c r="Y39" s="28"/>
      <c r="Z39" s="64">
        <f>X39*Y39</f>
        <v>0</v>
      </c>
      <c r="AA39" s="65"/>
      <c r="AB39" s="66"/>
      <c r="AC39" s="67" t="s">
        <v>73</v>
      </c>
      <c r="AE39" s="63" t="s">
        <v>42</v>
      </c>
      <c r="AF39" s="25">
        <v>1</v>
      </c>
      <c r="AG39" s="28"/>
      <c r="AH39" s="64">
        <f>AF39*AG39</f>
        <v>0</v>
      </c>
      <c r="AI39" s="65"/>
      <c r="AJ39" s="66"/>
      <c r="AK39" s="67" t="s">
        <v>73</v>
      </c>
      <c r="AM39" s="63" t="s">
        <v>42</v>
      </c>
      <c r="AN39" s="25"/>
      <c r="AO39" s="28"/>
      <c r="AP39" s="64">
        <f>AN39*AO39</f>
        <v>0</v>
      </c>
      <c r="AQ39" s="65"/>
      <c r="AR39" s="66"/>
      <c r="AS39" s="67" t="s">
        <v>73</v>
      </c>
      <c r="AU39" s="63" t="s">
        <v>42</v>
      </c>
      <c r="AV39" s="25"/>
      <c r="AW39" s="28"/>
      <c r="AX39" s="64">
        <f>AV39*AW39</f>
        <v>0</v>
      </c>
      <c r="AY39" s="65"/>
      <c r="AZ39" s="66"/>
      <c r="BA39" s="67" t="s">
        <v>73</v>
      </c>
      <c r="BC39" s="42">
        <f t="shared" si="12"/>
        <v>0</v>
      </c>
    </row>
    <row r="40" spans="1:55" s="6" customFormat="1" ht="12.75" x14ac:dyDescent="0.2">
      <c r="A40" s="23">
        <v>34</v>
      </c>
      <c r="B40" s="61"/>
      <c r="C40" s="63" t="s">
        <v>78</v>
      </c>
      <c r="D40" s="63" t="s">
        <v>79</v>
      </c>
      <c r="E40" s="25">
        <v>4</v>
      </c>
      <c r="F40" s="28"/>
      <c r="G40" s="64">
        <f>E40*F40</f>
        <v>0</v>
      </c>
      <c r="H40" s="65"/>
      <c r="I40" s="66"/>
      <c r="J40" s="67" t="s">
        <v>73</v>
      </c>
      <c r="M40" s="68"/>
      <c r="O40" s="63" t="s">
        <v>79</v>
      </c>
      <c r="P40" s="25"/>
      <c r="Q40" s="28"/>
      <c r="R40" s="64">
        <f>P40*Q40</f>
        <v>0</v>
      </c>
      <c r="S40" s="65"/>
      <c r="T40" s="66"/>
      <c r="U40" s="67" t="s">
        <v>73</v>
      </c>
      <c r="W40" s="63" t="s">
        <v>79</v>
      </c>
      <c r="X40" s="25"/>
      <c r="Y40" s="28"/>
      <c r="Z40" s="64">
        <f>X40*Y40</f>
        <v>0</v>
      </c>
      <c r="AA40" s="65"/>
      <c r="AB40" s="66"/>
      <c r="AC40" s="67" t="s">
        <v>73</v>
      </c>
      <c r="AE40" s="63" t="s">
        <v>79</v>
      </c>
      <c r="AF40" s="25"/>
      <c r="AG40" s="28"/>
      <c r="AH40" s="64">
        <f>AF40*AG40</f>
        <v>0</v>
      </c>
      <c r="AI40" s="65"/>
      <c r="AJ40" s="66"/>
      <c r="AK40" s="67" t="s">
        <v>73</v>
      </c>
      <c r="AM40" s="63" t="s">
        <v>79</v>
      </c>
      <c r="AN40" s="25"/>
      <c r="AO40" s="28"/>
      <c r="AP40" s="64">
        <f>AN40*AO40</f>
        <v>0</v>
      </c>
      <c r="AQ40" s="65"/>
      <c r="AR40" s="66"/>
      <c r="AS40" s="67" t="s">
        <v>73</v>
      </c>
      <c r="AU40" s="63" t="s">
        <v>79</v>
      </c>
      <c r="AV40" s="25">
        <v>4</v>
      </c>
      <c r="AW40" s="28"/>
      <c r="AX40" s="64">
        <f>AV40*AW40</f>
        <v>0</v>
      </c>
      <c r="AY40" s="65"/>
      <c r="AZ40" s="66"/>
      <c r="BA40" s="67" t="s">
        <v>73</v>
      </c>
      <c r="BC40" s="42">
        <f t="shared" si="12"/>
        <v>0</v>
      </c>
    </row>
    <row r="41" spans="1:55" s="44" customFormat="1" ht="12.75" x14ac:dyDescent="0.2">
      <c r="A41" s="69"/>
      <c r="B41" s="70"/>
      <c r="C41" s="71" t="s">
        <v>80</v>
      </c>
      <c r="D41" s="71"/>
      <c r="E41" s="72"/>
      <c r="F41" s="72"/>
      <c r="G41" s="73">
        <f>SUM(G7:G40)</f>
        <v>0</v>
      </c>
      <c r="H41" s="74"/>
      <c r="I41" s="75">
        <f>SUM(I22:I39)</f>
        <v>0</v>
      </c>
      <c r="J41" s="76"/>
      <c r="M41" s="77" t="s">
        <v>45</v>
      </c>
      <c r="O41" s="71"/>
      <c r="P41" s="72"/>
      <c r="Q41" s="72"/>
      <c r="R41" s="73">
        <f>SUM(R7:R40)</f>
        <v>0</v>
      </c>
      <c r="S41" s="74"/>
      <c r="T41" s="75">
        <f>SUM(T22:T39)</f>
        <v>0</v>
      </c>
      <c r="U41" s="76"/>
      <c r="W41" s="71"/>
      <c r="X41" s="72"/>
      <c r="Y41" s="72"/>
      <c r="Z41" s="73">
        <f>SUM(Z7:Z40)</f>
        <v>0</v>
      </c>
      <c r="AA41" s="74"/>
      <c r="AB41" s="75">
        <f>SUM(AB22:AB39)</f>
        <v>0</v>
      </c>
      <c r="AC41" s="76"/>
      <c r="AE41" s="71"/>
      <c r="AF41" s="72"/>
      <c r="AG41" s="72"/>
      <c r="AH41" s="73">
        <f>SUM(AH7:AH40)</f>
        <v>0</v>
      </c>
      <c r="AI41" s="74"/>
      <c r="AJ41" s="75">
        <f>SUM(AJ22:AJ39)</f>
        <v>0</v>
      </c>
      <c r="AK41" s="76"/>
      <c r="AM41" s="71"/>
      <c r="AN41" s="72"/>
      <c r="AO41" s="72"/>
      <c r="AP41" s="73">
        <f>SUM(AP7:AP40)</f>
        <v>0</v>
      </c>
      <c r="AQ41" s="74"/>
      <c r="AR41" s="75">
        <f>SUM(AR22:AR39)</f>
        <v>0</v>
      </c>
      <c r="AS41" s="76"/>
      <c r="AU41" s="71"/>
      <c r="AV41" s="72"/>
      <c r="AW41" s="72"/>
      <c r="AX41" s="73">
        <f>SUM(AX7:AX40)</f>
        <v>0</v>
      </c>
      <c r="AY41" s="74"/>
      <c r="AZ41" s="75">
        <f>SUM(AZ22:AZ39)</f>
        <v>0</v>
      </c>
      <c r="BA41" s="76"/>
      <c r="BC41" s="42">
        <f t="shared" si="12"/>
        <v>0</v>
      </c>
    </row>
    <row r="42" spans="1:55" s="44" customFormat="1" ht="12.75" x14ac:dyDescent="0.2">
      <c r="A42" s="78" t="s">
        <v>81</v>
      </c>
      <c r="B42" s="79"/>
      <c r="C42" s="80"/>
      <c r="D42" s="80"/>
      <c r="E42" s="81"/>
      <c r="F42" s="81"/>
      <c r="G42" s="82"/>
      <c r="H42" s="83"/>
      <c r="I42" s="84"/>
      <c r="J42" s="85"/>
      <c r="M42" s="77"/>
      <c r="O42" s="80"/>
      <c r="P42" s="81"/>
      <c r="Q42" s="81"/>
      <c r="R42" s="82"/>
      <c r="S42" s="83"/>
      <c r="T42" s="84"/>
      <c r="U42" s="85"/>
      <c r="W42" s="80"/>
      <c r="X42" s="81"/>
      <c r="Y42" s="81"/>
      <c r="Z42" s="82"/>
      <c r="AA42" s="83"/>
      <c r="AB42" s="84"/>
      <c r="AC42" s="85"/>
      <c r="AE42" s="80"/>
      <c r="AF42" s="81"/>
      <c r="AG42" s="81"/>
      <c r="AH42" s="82"/>
      <c r="AI42" s="83"/>
      <c r="AJ42" s="84"/>
      <c r="AK42" s="85"/>
      <c r="AM42" s="80"/>
      <c r="AN42" s="81"/>
      <c r="AO42" s="81"/>
      <c r="AP42" s="82"/>
      <c r="AQ42" s="83"/>
      <c r="AR42" s="84"/>
      <c r="AS42" s="85"/>
      <c r="AU42" s="80"/>
      <c r="AV42" s="81"/>
      <c r="AW42" s="81"/>
      <c r="AX42" s="82"/>
      <c r="AY42" s="83"/>
      <c r="AZ42" s="84"/>
      <c r="BA42" s="85"/>
      <c r="BC42" s="42">
        <f t="shared" si="12"/>
        <v>0</v>
      </c>
    </row>
    <row r="43" spans="1:55" s="6" customFormat="1" ht="12.75" x14ac:dyDescent="0.2">
      <c r="A43" s="23">
        <v>35</v>
      </c>
      <c r="B43" s="61">
        <v>579301</v>
      </c>
      <c r="C43" s="63" t="s">
        <v>82</v>
      </c>
      <c r="D43" s="63" t="s">
        <v>42</v>
      </c>
      <c r="E43" s="25">
        <v>115</v>
      </c>
      <c r="F43" s="28"/>
      <c r="G43" s="64">
        <f t="shared" ref="G43:G60" si="13">E43*F43</f>
        <v>0</v>
      </c>
      <c r="H43" s="65">
        <v>0</v>
      </c>
      <c r="I43" s="66">
        <f t="shared" ref="I43:I60" si="14">E43*H43</f>
        <v>0</v>
      </c>
      <c r="J43" s="67" t="s">
        <v>43</v>
      </c>
      <c r="K43" s="6" t="s">
        <v>44</v>
      </c>
      <c r="M43" s="68" t="s">
        <v>83</v>
      </c>
      <c r="O43" s="63" t="s">
        <v>42</v>
      </c>
      <c r="P43" s="25">
        <f>SUM(P7:P14)</f>
        <v>15</v>
      </c>
      <c r="Q43" s="28"/>
      <c r="R43" s="64">
        <f t="shared" ref="R43:R60" si="15">P43*Q43</f>
        <v>0</v>
      </c>
      <c r="S43" s="65">
        <v>0</v>
      </c>
      <c r="T43" s="66">
        <f t="shared" ref="T43:T58" si="16">P43*S43</f>
        <v>0</v>
      </c>
      <c r="U43" s="67" t="s">
        <v>43</v>
      </c>
      <c r="W43" s="63" t="s">
        <v>42</v>
      </c>
      <c r="X43" s="25">
        <v>27</v>
      </c>
      <c r="Y43" s="28"/>
      <c r="Z43" s="64">
        <f t="shared" ref="Z43:Z60" si="17">X43*Y43</f>
        <v>0</v>
      </c>
      <c r="AA43" s="65">
        <v>0</v>
      </c>
      <c r="AB43" s="66">
        <f t="shared" ref="AB43:AB58" si="18">X43*AA43</f>
        <v>0</v>
      </c>
      <c r="AC43" s="67" t="s">
        <v>43</v>
      </c>
      <c r="AE43" s="63" t="s">
        <v>42</v>
      </c>
      <c r="AF43" s="25">
        <v>26</v>
      </c>
      <c r="AG43" s="28"/>
      <c r="AH43" s="64">
        <f t="shared" ref="AH43:AH60" si="19">AF43*AG43</f>
        <v>0</v>
      </c>
      <c r="AI43" s="65">
        <v>0</v>
      </c>
      <c r="AJ43" s="66">
        <f t="shared" ref="AJ43:AJ58" si="20">AF43*AI43</f>
        <v>0</v>
      </c>
      <c r="AK43" s="67" t="s">
        <v>43</v>
      </c>
      <c r="AM43" s="63" t="s">
        <v>42</v>
      </c>
      <c r="AN43" s="25">
        <v>26</v>
      </c>
      <c r="AO43" s="28"/>
      <c r="AP43" s="64">
        <f t="shared" ref="AP43:AP60" si="21">AN43*AO43</f>
        <v>0</v>
      </c>
      <c r="AQ43" s="65">
        <v>0</v>
      </c>
      <c r="AR43" s="66">
        <f t="shared" ref="AR43:AR58" si="22">AN43*AQ43</f>
        <v>0</v>
      </c>
      <c r="AS43" s="67" t="s">
        <v>43</v>
      </c>
      <c r="AU43" s="63" t="s">
        <v>42</v>
      </c>
      <c r="AV43" s="25">
        <v>21</v>
      </c>
      <c r="AW43" s="28"/>
      <c r="AX43" s="64">
        <f t="shared" ref="AX43:AX60" si="23">AV43*AW43</f>
        <v>0</v>
      </c>
      <c r="AY43" s="65">
        <v>0</v>
      </c>
      <c r="AZ43" s="66">
        <f t="shared" ref="AZ43:AZ58" si="24">AV43*AY43</f>
        <v>0</v>
      </c>
      <c r="BA43" s="67" t="s">
        <v>43</v>
      </c>
      <c r="BC43" s="42">
        <f t="shared" si="12"/>
        <v>0</v>
      </c>
    </row>
    <row r="44" spans="1:55" s="6" customFormat="1" ht="12.75" x14ac:dyDescent="0.2">
      <c r="A44" s="23">
        <v>36</v>
      </c>
      <c r="B44" s="61">
        <v>579291</v>
      </c>
      <c r="C44" s="63" t="s">
        <v>84</v>
      </c>
      <c r="D44" s="63" t="s">
        <v>42</v>
      </c>
      <c r="E44" s="25">
        <v>115</v>
      </c>
      <c r="F44" s="28"/>
      <c r="G44" s="64">
        <f t="shared" si="13"/>
        <v>0</v>
      </c>
      <c r="H44" s="65">
        <v>0</v>
      </c>
      <c r="I44" s="66">
        <f t="shared" si="14"/>
        <v>0</v>
      </c>
      <c r="J44" s="67" t="s">
        <v>43</v>
      </c>
      <c r="M44" s="68" t="s">
        <v>83</v>
      </c>
      <c r="O44" s="63" t="s">
        <v>42</v>
      </c>
      <c r="P44" s="25">
        <f>P43</f>
        <v>15</v>
      </c>
      <c r="Q44" s="28"/>
      <c r="R44" s="64">
        <f t="shared" si="15"/>
        <v>0</v>
      </c>
      <c r="S44" s="65">
        <v>0</v>
      </c>
      <c r="T44" s="66">
        <f t="shared" si="16"/>
        <v>0</v>
      </c>
      <c r="U44" s="67" t="s">
        <v>43</v>
      </c>
      <c r="W44" s="63" t="s">
        <v>42</v>
      </c>
      <c r="X44" s="25">
        <f>X43</f>
        <v>27</v>
      </c>
      <c r="Y44" s="28"/>
      <c r="Z44" s="64">
        <f t="shared" si="17"/>
        <v>0</v>
      </c>
      <c r="AA44" s="65">
        <v>0</v>
      </c>
      <c r="AB44" s="66">
        <f t="shared" si="18"/>
        <v>0</v>
      </c>
      <c r="AC44" s="67" t="s">
        <v>43</v>
      </c>
      <c r="AE44" s="63" t="s">
        <v>42</v>
      </c>
      <c r="AF44" s="25">
        <f>AF43</f>
        <v>26</v>
      </c>
      <c r="AG44" s="28"/>
      <c r="AH44" s="64">
        <f t="shared" si="19"/>
        <v>0</v>
      </c>
      <c r="AI44" s="65">
        <v>0</v>
      </c>
      <c r="AJ44" s="66">
        <f t="shared" si="20"/>
        <v>0</v>
      </c>
      <c r="AK44" s="67" t="s">
        <v>43</v>
      </c>
      <c r="AM44" s="63" t="s">
        <v>42</v>
      </c>
      <c r="AN44" s="25">
        <f>AN43</f>
        <v>26</v>
      </c>
      <c r="AO44" s="28"/>
      <c r="AP44" s="64">
        <f t="shared" si="21"/>
        <v>0</v>
      </c>
      <c r="AQ44" s="65">
        <v>0</v>
      </c>
      <c r="AR44" s="66">
        <f t="shared" si="22"/>
        <v>0</v>
      </c>
      <c r="AS44" s="67" t="s">
        <v>43</v>
      </c>
      <c r="AU44" s="63" t="s">
        <v>42</v>
      </c>
      <c r="AV44" s="25">
        <f>AV43</f>
        <v>21</v>
      </c>
      <c r="AW44" s="28"/>
      <c r="AX44" s="64">
        <f t="shared" si="23"/>
        <v>0</v>
      </c>
      <c r="AY44" s="65">
        <v>0</v>
      </c>
      <c r="AZ44" s="66">
        <f t="shared" si="24"/>
        <v>0</v>
      </c>
      <c r="BA44" s="67" t="s">
        <v>43</v>
      </c>
      <c r="BC44" s="42">
        <f t="shared" si="12"/>
        <v>0</v>
      </c>
    </row>
    <row r="45" spans="1:55" s="6" customFormat="1" ht="12.75" x14ac:dyDescent="0.2">
      <c r="A45" s="23">
        <v>37</v>
      </c>
      <c r="B45" s="61">
        <v>579302</v>
      </c>
      <c r="C45" s="63" t="s">
        <v>85</v>
      </c>
      <c r="D45" s="63" t="s">
        <v>42</v>
      </c>
      <c r="E45" s="25">
        <v>3</v>
      </c>
      <c r="F45" s="28"/>
      <c r="G45" s="64">
        <f t="shared" si="13"/>
        <v>0</v>
      </c>
      <c r="H45" s="65">
        <v>0</v>
      </c>
      <c r="I45" s="66">
        <f t="shared" si="14"/>
        <v>0</v>
      </c>
      <c r="J45" s="67" t="s">
        <v>43</v>
      </c>
      <c r="K45" s="6" t="s">
        <v>44</v>
      </c>
      <c r="M45" s="68" t="s">
        <v>83</v>
      </c>
      <c r="O45" s="63" t="s">
        <v>42</v>
      </c>
      <c r="P45" s="25"/>
      <c r="Q45" s="28"/>
      <c r="R45" s="64">
        <f t="shared" si="15"/>
        <v>0</v>
      </c>
      <c r="S45" s="65">
        <v>0</v>
      </c>
      <c r="T45" s="66">
        <f t="shared" si="16"/>
        <v>0</v>
      </c>
      <c r="U45" s="67" t="s">
        <v>43</v>
      </c>
      <c r="W45" s="63" t="s">
        <v>42</v>
      </c>
      <c r="X45" s="25">
        <v>1</v>
      </c>
      <c r="Y45" s="28"/>
      <c r="Z45" s="64">
        <f t="shared" si="17"/>
        <v>0</v>
      </c>
      <c r="AA45" s="65">
        <v>0</v>
      </c>
      <c r="AB45" s="66">
        <f t="shared" si="18"/>
        <v>0</v>
      </c>
      <c r="AC45" s="67" t="s">
        <v>43</v>
      </c>
      <c r="AE45" s="63" t="s">
        <v>42</v>
      </c>
      <c r="AF45" s="25">
        <v>1</v>
      </c>
      <c r="AG45" s="28"/>
      <c r="AH45" s="64">
        <f t="shared" si="19"/>
        <v>0</v>
      </c>
      <c r="AI45" s="65">
        <v>0</v>
      </c>
      <c r="AJ45" s="66">
        <f t="shared" si="20"/>
        <v>0</v>
      </c>
      <c r="AK45" s="67" t="s">
        <v>43</v>
      </c>
      <c r="AM45" s="63" t="s">
        <v>42</v>
      </c>
      <c r="AN45" s="25">
        <v>1</v>
      </c>
      <c r="AO45" s="28"/>
      <c r="AP45" s="64">
        <f t="shared" si="21"/>
        <v>0</v>
      </c>
      <c r="AQ45" s="65">
        <v>0</v>
      </c>
      <c r="AR45" s="66">
        <f t="shared" si="22"/>
        <v>0</v>
      </c>
      <c r="AS45" s="67" t="s">
        <v>43</v>
      </c>
      <c r="AU45" s="63" t="s">
        <v>42</v>
      </c>
      <c r="AV45" s="25"/>
      <c r="AW45" s="28"/>
      <c r="AX45" s="64">
        <f t="shared" si="23"/>
        <v>0</v>
      </c>
      <c r="AY45" s="65">
        <v>0</v>
      </c>
      <c r="AZ45" s="66">
        <f t="shared" si="24"/>
        <v>0</v>
      </c>
      <c r="BA45" s="67" t="s">
        <v>43</v>
      </c>
      <c r="BC45" s="42">
        <f t="shared" si="12"/>
        <v>0</v>
      </c>
    </row>
    <row r="46" spans="1:55" s="6" customFormat="1" ht="12.75" x14ac:dyDescent="0.2">
      <c r="A46" s="23">
        <v>38</v>
      </c>
      <c r="B46" s="61">
        <v>579291</v>
      </c>
      <c r="C46" s="63" t="s">
        <v>84</v>
      </c>
      <c r="D46" s="63" t="s">
        <v>42</v>
      </c>
      <c r="E46" s="25">
        <v>3</v>
      </c>
      <c r="F46" s="28"/>
      <c r="G46" s="64">
        <f t="shared" si="13"/>
        <v>0</v>
      </c>
      <c r="H46" s="65">
        <v>0</v>
      </c>
      <c r="I46" s="66">
        <f t="shared" si="14"/>
        <v>0</v>
      </c>
      <c r="J46" s="67" t="s">
        <v>43</v>
      </c>
      <c r="M46" s="68" t="s">
        <v>83</v>
      </c>
      <c r="O46" s="63" t="s">
        <v>42</v>
      </c>
      <c r="P46" s="25"/>
      <c r="Q46" s="28"/>
      <c r="R46" s="64">
        <f t="shared" si="15"/>
        <v>0</v>
      </c>
      <c r="S46" s="65">
        <v>0</v>
      </c>
      <c r="T46" s="66">
        <f t="shared" si="16"/>
        <v>0</v>
      </c>
      <c r="U46" s="67" t="s">
        <v>43</v>
      </c>
      <c r="W46" s="63" t="s">
        <v>42</v>
      </c>
      <c r="X46" s="25">
        <f>X45</f>
        <v>1</v>
      </c>
      <c r="Y46" s="28"/>
      <c r="Z46" s="64">
        <f t="shared" si="17"/>
        <v>0</v>
      </c>
      <c r="AA46" s="65">
        <v>0</v>
      </c>
      <c r="AB46" s="66">
        <f t="shared" si="18"/>
        <v>0</v>
      </c>
      <c r="AC46" s="67" t="s">
        <v>43</v>
      </c>
      <c r="AE46" s="63" t="s">
        <v>42</v>
      </c>
      <c r="AF46" s="25">
        <f>AF45</f>
        <v>1</v>
      </c>
      <c r="AG46" s="28"/>
      <c r="AH46" s="64">
        <f t="shared" si="19"/>
        <v>0</v>
      </c>
      <c r="AI46" s="65">
        <v>0</v>
      </c>
      <c r="AJ46" s="66">
        <f t="shared" si="20"/>
        <v>0</v>
      </c>
      <c r="AK46" s="67" t="s">
        <v>43</v>
      </c>
      <c r="AM46" s="63" t="s">
        <v>42</v>
      </c>
      <c r="AN46" s="25">
        <f>AN45</f>
        <v>1</v>
      </c>
      <c r="AO46" s="28"/>
      <c r="AP46" s="64">
        <f t="shared" si="21"/>
        <v>0</v>
      </c>
      <c r="AQ46" s="65">
        <v>0</v>
      </c>
      <c r="AR46" s="66">
        <f t="shared" si="22"/>
        <v>0</v>
      </c>
      <c r="AS46" s="67" t="s">
        <v>43</v>
      </c>
      <c r="AU46" s="63" t="s">
        <v>42</v>
      </c>
      <c r="AV46" s="25">
        <f>AV45</f>
        <v>0</v>
      </c>
      <c r="AW46" s="28"/>
      <c r="AX46" s="64">
        <f t="shared" si="23"/>
        <v>0</v>
      </c>
      <c r="AY46" s="65">
        <v>0</v>
      </c>
      <c r="AZ46" s="66">
        <f t="shared" si="24"/>
        <v>0</v>
      </c>
      <c r="BA46" s="67" t="s">
        <v>43</v>
      </c>
      <c r="BC46" s="42">
        <f t="shared" si="12"/>
        <v>0</v>
      </c>
    </row>
    <row r="47" spans="1:55" s="6" customFormat="1" ht="12.75" x14ac:dyDescent="0.2">
      <c r="A47" s="23">
        <v>39</v>
      </c>
      <c r="B47" s="61">
        <v>101211</v>
      </c>
      <c r="C47" s="63" t="s">
        <v>86</v>
      </c>
      <c r="D47" s="63" t="s">
        <v>87</v>
      </c>
      <c r="E47" s="25">
        <v>4000</v>
      </c>
      <c r="F47" s="28"/>
      <c r="G47" s="64">
        <f t="shared" si="13"/>
        <v>0</v>
      </c>
      <c r="H47" s="65">
        <v>0</v>
      </c>
      <c r="I47" s="66">
        <f t="shared" si="14"/>
        <v>0</v>
      </c>
      <c r="J47" s="67" t="s">
        <v>43</v>
      </c>
      <c r="K47" s="6" t="s">
        <v>44</v>
      </c>
      <c r="M47" s="68" t="s">
        <v>83</v>
      </c>
      <c r="O47" s="63" t="s">
        <v>87</v>
      </c>
      <c r="P47" s="25">
        <v>520</v>
      </c>
      <c r="Q47" s="28"/>
      <c r="R47" s="64">
        <f t="shared" si="15"/>
        <v>0</v>
      </c>
      <c r="S47" s="65">
        <v>0</v>
      </c>
      <c r="T47" s="66">
        <f t="shared" si="16"/>
        <v>0</v>
      </c>
      <c r="U47" s="67" t="s">
        <v>43</v>
      </c>
      <c r="W47" s="63" t="s">
        <v>87</v>
      </c>
      <c r="X47" s="25">
        <v>920</v>
      </c>
      <c r="Y47" s="28"/>
      <c r="Z47" s="64">
        <f t="shared" si="17"/>
        <v>0</v>
      </c>
      <c r="AA47" s="65">
        <v>0</v>
      </c>
      <c r="AB47" s="66">
        <f t="shared" si="18"/>
        <v>0</v>
      </c>
      <c r="AC47" s="67" t="s">
        <v>43</v>
      </c>
      <c r="AE47" s="63" t="s">
        <v>87</v>
      </c>
      <c r="AF47" s="25">
        <v>1100</v>
      </c>
      <c r="AG47" s="28"/>
      <c r="AH47" s="64">
        <f t="shared" si="19"/>
        <v>0</v>
      </c>
      <c r="AI47" s="65">
        <v>0</v>
      </c>
      <c r="AJ47" s="66">
        <f t="shared" si="20"/>
        <v>0</v>
      </c>
      <c r="AK47" s="67" t="s">
        <v>43</v>
      </c>
      <c r="AM47" s="63" t="s">
        <v>87</v>
      </c>
      <c r="AN47" s="25">
        <v>950</v>
      </c>
      <c r="AO47" s="28"/>
      <c r="AP47" s="64">
        <f t="shared" si="21"/>
        <v>0</v>
      </c>
      <c r="AQ47" s="65">
        <v>0</v>
      </c>
      <c r="AR47" s="66">
        <f t="shared" si="22"/>
        <v>0</v>
      </c>
      <c r="AS47" s="67" t="s">
        <v>43</v>
      </c>
      <c r="AU47" s="63" t="s">
        <v>87</v>
      </c>
      <c r="AV47" s="25">
        <v>510</v>
      </c>
      <c r="AW47" s="28"/>
      <c r="AX47" s="64">
        <f t="shared" si="23"/>
        <v>0</v>
      </c>
      <c r="AY47" s="65">
        <v>0</v>
      </c>
      <c r="AZ47" s="66">
        <f t="shared" si="24"/>
        <v>0</v>
      </c>
      <c r="BA47" s="67" t="s">
        <v>43</v>
      </c>
      <c r="BC47" s="42">
        <f t="shared" si="12"/>
        <v>0</v>
      </c>
    </row>
    <row r="48" spans="1:55" s="6" customFormat="1" ht="12.75" x14ac:dyDescent="0.2">
      <c r="A48" s="23">
        <v>40</v>
      </c>
      <c r="B48" s="61">
        <v>101306</v>
      </c>
      <c r="C48" s="63" t="s">
        <v>88</v>
      </c>
      <c r="D48" s="63" t="s">
        <v>87</v>
      </c>
      <c r="E48" s="25">
        <v>50</v>
      </c>
      <c r="F48" s="28"/>
      <c r="G48" s="64">
        <f t="shared" si="13"/>
        <v>0</v>
      </c>
      <c r="H48" s="65">
        <v>0</v>
      </c>
      <c r="I48" s="66">
        <f t="shared" si="14"/>
        <v>0</v>
      </c>
      <c r="J48" s="67" t="s">
        <v>43</v>
      </c>
      <c r="K48" s="6" t="s">
        <v>44</v>
      </c>
      <c r="M48" s="68" t="s">
        <v>83</v>
      </c>
      <c r="O48" s="63" t="s">
        <v>87</v>
      </c>
      <c r="P48" s="25"/>
      <c r="Q48" s="28"/>
      <c r="R48" s="64">
        <f t="shared" si="15"/>
        <v>0</v>
      </c>
      <c r="S48" s="65">
        <v>0</v>
      </c>
      <c r="T48" s="66">
        <f t="shared" si="16"/>
        <v>0</v>
      </c>
      <c r="U48" s="67" t="s">
        <v>43</v>
      </c>
      <c r="W48" s="63" t="s">
        <v>87</v>
      </c>
      <c r="X48" s="25">
        <v>15</v>
      </c>
      <c r="Y48" s="28"/>
      <c r="Z48" s="64">
        <f t="shared" si="17"/>
        <v>0</v>
      </c>
      <c r="AA48" s="65">
        <v>0</v>
      </c>
      <c r="AB48" s="66">
        <f t="shared" si="18"/>
        <v>0</v>
      </c>
      <c r="AC48" s="67" t="s">
        <v>43</v>
      </c>
      <c r="AE48" s="63" t="s">
        <v>87</v>
      </c>
      <c r="AF48" s="25">
        <v>15</v>
      </c>
      <c r="AG48" s="28"/>
      <c r="AH48" s="64">
        <f t="shared" si="19"/>
        <v>0</v>
      </c>
      <c r="AI48" s="65">
        <v>0</v>
      </c>
      <c r="AJ48" s="66">
        <f t="shared" si="20"/>
        <v>0</v>
      </c>
      <c r="AK48" s="67" t="s">
        <v>43</v>
      </c>
      <c r="AM48" s="63" t="s">
        <v>87</v>
      </c>
      <c r="AN48" s="25">
        <v>20</v>
      </c>
      <c r="AO48" s="28"/>
      <c r="AP48" s="64">
        <f t="shared" si="21"/>
        <v>0</v>
      </c>
      <c r="AQ48" s="65">
        <v>0</v>
      </c>
      <c r="AR48" s="66">
        <f t="shared" si="22"/>
        <v>0</v>
      </c>
      <c r="AS48" s="67" t="s">
        <v>43</v>
      </c>
      <c r="AU48" s="63" t="s">
        <v>87</v>
      </c>
      <c r="AV48" s="25"/>
      <c r="AW48" s="28"/>
      <c r="AX48" s="64">
        <f t="shared" si="23"/>
        <v>0</v>
      </c>
      <c r="AY48" s="65">
        <v>0</v>
      </c>
      <c r="AZ48" s="66">
        <f t="shared" si="24"/>
        <v>0</v>
      </c>
      <c r="BA48" s="67" t="s">
        <v>43</v>
      </c>
      <c r="BC48" s="42">
        <f t="shared" si="12"/>
        <v>0</v>
      </c>
    </row>
    <row r="49" spans="1:55" s="6" customFormat="1" ht="12.75" x14ac:dyDescent="0.2">
      <c r="A49" s="23">
        <v>41</v>
      </c>
      <c r="B49" s="61">
        <v>160104</v>
      </c>
      <c r="C49" s="63" t="s">
        <v>89</v>
      </c>
      <c r="D49" s="63" t="s">
        <v>87</v>
      </c>
      <c r="E49" s="25">
        <v>1500</v>
      </c>
      <c r="F49" s="28"/>
      <c r="G49" s="64">
        <f t="shared" si="13"/>
        <v>0</v>
      </c>
      <c r="H49" s="65">
        <v>0</v>
      </c>
      <c r="I49" s="66">
        <f t="shared" si="14"/>
        <v>0</v>
      </c>
      <c r="J49" s="67" t="s">
        <v>43</v>
      </c>
      <c r="K49" s="6" t="s">
        <v>44</v>
      </c>
      <c r="M49" s="68" t="s">
        <v>83</v>
      </c>
      <c r="O49" s="63" t="s">
        <v>87</v>
      </c>
      <c r="P49" s="25">
        <v>150</v>
      </c>
      <c r="Q49" s="28"/>
      <c r="R49" s="64">
        <f t="shared" si="15"/>
        <v>0</v>
      </c>
      <c r="S49" s="65">
        <v>0</v>
      </c>
      <c r="T49" s="66">
        <f t="shared" si="16"/>
        <v>0</v>
      </c>
      <c r="U49" s="67" t="s">
        <v>43</v>
      </c>
      <c r="W49" s="63" t="s">
        <v>87</v>
      </c>
      <c r="X49" s="25">
        <v>370</v>
      </c>
      <c r="Y49" s="28"/>
      <c r="Z49" s="64">
        <f t="shared" si="17"/>
        <v>0</v>
      </c>
      <c r="AA49" s="65">
        <v>0</v>
      </c>
      <c r="AB49" s="66">
        <f t="shared" si="18"/>
        <v>0</v>
      </c>
      <c r="AC49" s="67" t="s">
        <v>43</v>
      </c>
      <c r="AE49" s="63" t="s">
        <v>87</v>
      </c>
      <c r="AF49" s="25">
        <v>350</v>
      </c>
      <c r="AG49" s="28"/>
      <c r="AH49" s="64">
        <f t="shared" si="19"/>
        <v>0</v>
      </c>
      <c r="AI49" s="65">
        <v>0</v>
      </c>
      <c r="AJ49" s="66">
        <f t="shared" si="20"/>
        <v>0</v>
      </c>
      <c r="AK49" s="67" t="s">
        <v>43</v>
      </c>
      <c r="AM49" s="63" t="s">
        <v>87</v>
      </c>
      <c r="AN49" s="25">
        <v>360</v>
      </c>
      <c r="AO49" s="28"/>
      <c r="AP49" s="64">
        <f t="shared" si="21"/>
        <v>0</v>
      </c>
      <c r="AQ49" s="65">
        <v>0</v>
      </c>
      <c r="AR49" s="66">
        <f t="shared" si="22"/>
        <v>0</v>
      </c>
      <c r="AS49" s="67" t="s">
        <v>43</v>
      </c>
      <c r="AU49" s="63" t="s">
        <v>87</v>
      </c>
      <c r="AV49" s="25">
        <v>270</v>
      </c>
      <c r="AW49" s="28"/>
      <c r="AX49" s="64">
        <f t="shared" si="23"/>
        <v>0</v>
      </c>
      <c r="AY49" s="65">
        <v>0</v>
      </c>
      <c r="AZ49" s="66">
        <f t="shared" si="24"/>
        <v>0</v>
      </c>
      <c r="BA49" s="67" t="s">
        <v>43</v>
      </c>
      <c r="BC49" s="42">
        <f t="shared" si="12"/>
        <v>0</v>
      </c>
    </row>
    <row r="50" spans="1:55" s="6" customFormat="1" ht="12.75" x14ac:dyDescent="0.2">
      <c r="A50" s="23">
        <v>42</v>
      </c>
      <c r="B50" s="61">
        <v>191511</v>
      </c>
      <c r="C50" s="63" t="s">
        <v>90</v>
      </c>
      <c r="D50" s="63" t="s">
        <v>42</v>
      </c>
      <c r="E50" s="25">
        <v>242</v>
      </c>
      <c r="F50" s="28"/>
      <c r="G50" s="64">
        <f t="shared" si="13"/>
        <v>0</v>
      </c>
      <c r="H50" s="65">
        <v>0</v>
      </c>
      <c r="I50" s="66">
        <f t="shared" si="14"/>
        <v>0</v>
      </c>
      <c r="J50" s="67" t="s">
        <v>43</v>
      </c>
      <c r="K50" s="6" t="s">
        <v>44</v>
      </c>
      <c r="M50" s="68" t="s">
        <v>83</v>
      </c>
      <c r="O50" s="63" t="s">
        <v>42</v>
      </c>
      <c r="P50" s="25">
        <f>SUM(P15:P20)*2</f>
        <v>30</v>
      </c>
      <c r="Q50" s="28"/>
      <c r="R50" s="64">
        <f t="shared" si="15"/>
        <v>0</v>
      </c>
      <c r="S50" s="65">
        <v>0</v>
      </c>
      <c r="T50" s="66">
        <f t="shared" si="16"/>
        <v>0</v>
      </c>
      <c r="U50" s="67" t="s">
        <v>43</v>
      </c>
      <c r="W50" s="63" t="s">
        <v>42</v>
      </c>
      <c r="X50" s="25">
        <f>SUM(X15:X20)*2+X45*2</f>
        <v>58</v>
      </c>
      <c r="Y50" s="28"/>
      <c r="Z50" s="64">
        <f t="shared" si="17"/>
        <v>0</v>
      </c>
      <c r="AA50" s="65">
        <v>0</v>
      </c>
      <c r="AB50" s="66">
        <f t="shared" si="18"/>
        <v>0</v>
      </c>
      <c r="AC50" s="67" t="s">
        <v>43</v>
      </c>
      <c r="AE50" s="63" t="s">
        <v>42</v>
      </c>
      <c r="AF50" s="25">
        <f>SUM(AF15:AF20)*2+AF45*2</f>
        <v>56</v>
      </c>
      <c r="AG50" s="28"/>
      <c r="AH50" s="64">
        <f t="shared" si="19"/>
        <v>0</v>
      </c>
      <c r="AI50" s="65">
        <v>0</v>
      </c>
      <c r="AJ50" s="66">
        <f t="shared" si="20"/>
        <v>0</v>
      </c>
      <c r="AK50" s="67" t="s">
        <v>43</v>
      </c>
      <c r="AM50" s="63" t="s">
        <v>42</v>
      </c>
      <c r="AN50" s="25">
        <f>SUM(AN15:AN20)*2+AN45*2</f>
        <v>56</v>
      </c>
      <c r="AO50" s="28"/>
      <c r="AP50" s="64">
        <f t="shared" si="21"/>
        <v>0</v>
      </c>
      <c r="AQ50" s="65">
        <v>0</v>
      </c>
      <c r="AR50" s="66">
        <f t="shared" si="22"/>
        <v>0</v>
      </c>
      <c r="AS50" s="67" t="s">
        <v>43</v>
      </c>
      <c r="AU50" s="63" t="s">
        <v>42</v>
      </c>
      <c r="AV50" s="25">
        <f>SUM(AV15:AV20)*2</f>
        <v>42</v>
      </c>
      <c r="AW50" s="28"/>
      <c r="AX50" s="64">
        <f t="shared" si="23"/>
        <v>0</v>
      </c>
      <c r="AY50" s="65">
        <v>0</v>
      </c>
      <c r="AZ50" s="66">
        <f t="shared" si="24"/>
        <v>0</v>
      </c>
      <c r="BA50" s="67" t="s">
        <v>43</v>
      </c>
      <c r="BC50" s="42">
        <f t="shared" si="12"/>
        <v>0</v>
      </c>
    </row>
    <row r="51" spans="1:55" s="6" customFormat="1" ht="12.75" x14ac:dyDescent="0.2">
      <c r="A51" s="23">
        <v>43</v>
      </c>
      <c r="B51" s="61">
        <v>199512</v>
      </c>
      <c r="C51" s="63" t="s">
        <v>91</v>
      </c>
      <c r="D51" s="63" t="s">
        <v>42</v>
      </c>
      <c r="E51" s="25">
        <v>242</v>
      </c>
      <c r="F51" s="28"/>
      <c r="G51" s="64">
        <f t="shared" si="13"/>
        <v>0</v>
      </c>
      <c r="H51" s="65">
        <v>0</v>
      </c>
      <c r="I51" s="66">
        <f t="shared" si="14"/>
        <v>0</v>
      </c>
      <c r="J51" s="67" t="s">
        <v>43</v>
      </c>
      <c r="K51" s="6" t="s">
        <v>44</v>
      </c>
      <c r="M51" s="68" t="s">
        <v>83</v>
      </c>
      <c r="O51" s="63" t="s">
        <v>42</v>
      </c>
      <c r="P51" s="25">
        <f>P50</f>
        <v>30</v>
      </c>
      <c r="Q51" s="28"/>
      <c r="R51" s="64">
        <f t="shared" si="15"/>
        <v>0</v>
      </c>
      <c r="S51" s="65">
        <v>0</v>
      </c>
      <c r="T51" s="66">
        <f t="shared" si="16"/>
        <v>0</v>
      </c>
      <c r="U51" s="67" t="s">
        <v>43</v>
      </c>
      <c r="W51" s="63" t="s">
        <v>42</v>
      </c>
      <c r="X51" s="25">
        <f>X50</f>
        <v>58</v>
      </c>
      <c r="Y51" s="28"/>
      <c r="Z51" s="64">
        <f t="shared" si="17"/>
        <v>0</v>
      </c>
      <c r="AA51" s="65">
        <v>0</v>
      </c>
      <c r="AB51" s="66">
        <f t="shared" si="18"/>
        <v>0</v>
      </c>
      <c r="AC51" s="67" t="s">
        <v>43</v>
      </c>
      <c r="AE51" s="63" t="s">
        <v>42</v>
      </c>
      <c r="AF51" s="25">
        <f>AF50</f>
        <v>56</v>
      </c>
      <c r="AG51" s="28"/>
      <c r="AH51" s="64">
        <f t="shared" si="19"/>
        <v>0</v>
      </c>
      <c r="AI51" s="65">
        <v>0</v>
      </c>
      <c r="AJ51" s="66">
        <f t="shared" si="20"/>
        <v>0</v>
      </c>
      <c r="AK51" s="67" t="s">
        <v>43</v>
      </c>
      <c r="AM51" s="63" t="s">
        <v>42</v>
      </c>
      <c r="AN51" s="25">
        <f>AN50</f>
        <v>56</v>
      </c>
      <c r="AO51" s="28"/>
      <c r="AP51" s="64">
        <f t="shared" si="21"/>
        <v>0</v>
      </c>
      <c r="AQ51" s="65">
        <v>0</v>
      </c>
      <c r="AR51" s="66">
        <f t="shared" si="22"/>
        <v>0</v>
      </c>
      <c r="AS51" s="67" t="s">
        <v>43</v>
      </c>
      <c r="AU51" s="63" t="s">
        <v>42</v>
      </c>
      <c r="AV51" s="25">
        <f>AV50</f>
        <v>42</v>
      </c>
      <c r="AW51" s="28"/>
      <c r="AX51" s="64">
        <f t="shared" si="23"/>
        <v>0</v>
      </c>
      <c r="AY51" s="65">
        <v>0</v>
      </c>
      <c r="AZ51" s="66">
        <f t="shared" si="24"/>
        <v>0</v>
      </c>
      <c r="BA51" s="67" t="s">
        <v>43</v>
      </c>
      <c r="BC51" s="42">
        <f t="shared" si="12"/>
        <v>0</v>
      </c>
    </row>
    <row r="52" spans="1:55" s="6" customFormat="1" ht="12.75" x14ac:dyDescent="0.2">
      <c r="A52" s="23">
        <v>44</v>
      </c>
      <c r="B52" s="61">
        <v>295001</v>
      </c>
      <c r="C52" s="63" t="s">
        <v>92</v>
      </c>
      <c r="D52" s="63" t="s">
        <v>87</v>
      </c>
      <c r="E52" s="25">
        <v>3600</v>
      </c>
      <c r="F52" s="28"/>
      <c r="G52" s="64">
        <f t="shared" si="13"/>
        <v>0</v>
      </c>
      <c r="H52" s="65">
        <v>0</v>
      </c>
      <c r="I52" s="66">
        <f t="shared" si="14"/>
        <v>0</v>
      </c>
      <c r="J52" s="67" t="s">
        <v>43</v>
      </c>
      <c r="K52" s="6" t="s">
        <v>44</v>
      </c>
      <c r="M52" s="68" t="s">
        <v>83</v>
      </c>
      <c r="O52" s="63" t="s">
        <v>87</v>
      </c>
      <c r="P52" s="25">
        <f>P47*0.9</f>
        <v>468</v>
      </c>
      <c r="Q52" s="28"/>
      <c r="R52" s="64">
        <f t="shared" si="15"/>
        <v>0</v>
      </c>
      <c r="S52" s="65">
        <v>0</v>
      </c>
      <c r="T52" s="66">
        <f t="shared" si="16"/>
        <v>0</v>
      </c>
      <c r="U52" s="67" t="s">
        <v>43</v>
      </c>
      <c r="W52" s="63" t="s">
        <v>87</v>
      </c>
      <c r="X52" s="25">
        <f>X47*0.9</f>
        <v>828</v>
      </c>
      <c r="Y52" s="28"/>
      <c r="Z52" s="64">
        <f t="shared" si="17"/>
        <v>0</v>
      </c>
      <c r="AA52" s="65">
        <v>0</v>
      </c>
      <c r="AB52" s="66">
        <f t="shared" si="18"/>
        <v>0</v>
      </c>
      <c r="AC52" s="67" t="s">
        <v>43</v>
      </c>
      <c r="AE52" s="63" t="s">
        <v>87</v>
      </c>
      <c r="AF52" s="25">
        <f>AF47*0.9</f>
        <v>990</v>
      </c>
      <c r="AG52" s="28"/>
      <c r="AH52" s="64">
        <f t="shared" si="19"/>
        <v>0</v>
      </c>
      <c r="AI52" s="65">
        <v>0</v>
      </c>
      <c r="AJ52" s="66">
        <f t="shared" si="20"/>
        <v>0</v>
      </c>
      <c r="AK52" s="67" t="s">
        <v>43</v>
      </c>
      <c r="AM52" s="63" t="s">
        <v>87</v>
      </c>
      <c r="AN52" s="25">
        <f>AN47*0.9</f>
        <v>855</v>
      </c>
      <c r="AO52" s="28"/>
      <c r="AP52" s="64">
        <f t="shared" si="21"/>
        <v>0</v>
      </c>
      <c r="AQ52" s="65">
        <v>0</v>
      </c>
      <c r="AR52" s="66">
        <f t="shared" si="22"/>
        <v>0</v>
      </c>
      <c r="AS52" s="67" t="s">
        <v>43</v>
      </c>
      <c r="AU52" s="63" t="s">
        <v>87</v>
      </c>
      <c r="AV52" s="25">
        <f>AV47*0.9</f>
        <v>459</v>
      </c>
      <c r="AW52" s="28"/>
      <c r="AX52" s="64">
        <f t="shared" si="23"/>
        <v>0</v>
      </c>
      <c r="AY52" s="65">
        <v>0</v>
      </c>
      <c r="AZ52" s="66">
        <f t="shared" si="24"/>
        <v>0</v>
      </c>
      <c r="BA52" s="67" t="s">
        <v>43</v>
      </c>
      <c r="BC52" s="42">
        <f t="shared" si="12"/>
        <v>0</v>
      </c>
    </row>
    <row r="53" spans="1:55" s="6" customFormat="1" ht="12.75" x14ac:dyDescent="0.2">
      <c r="A53" s="23">
        <v>45</v>
      </c>
      <c r="B53" s="61">
        <v>295021</v>
      </c>
      <c r="C53" s="63" t="s">
        <v>93</v>
      </c>
      <c r="D53" s="63" t="s">
        <v>87</v>
      </c>
      <c r="E53" s="25">
        <v>363</v>
      </c>
      <c r="F53" s="28"/>
      <c r="G53" s="64">
        <f t="shared" si="13"/>
        <v>0</v>
      </c>
      <c r="H53" s="65">
        <v>0</v>
      </c>
      <c r="I53" s="66">
        <f t="shared" si="14"/>
        <v>0</v>
      </c>
      <c r="J53" s="67" t="s">
        <v>43</v>
      </c>
      <c r="K53" s="6" t="s">
        <v>44</v>
      </c>
      <c r="M53" s="68" t="s">
        <v>83</v>
      </c>
      <c r="O53" s="63" t="s">
        <v>87</v>
      </c>
      <c r="P53" s="25">
        <f>SUM(P15:P20)*3</f>
        <v>45</v>
      </c>
      <c r="Q53" s="28"/>
      <c r="R53" s="64">
        <f t="shared" si="15"/>
        <v>0</v>
      </c>
      <c r="S53" s="65">
        <v>0</v>
      </c>
      <c r="T53" s="66">
        <f t="shared" si="16"/>
        <v>0</v>
      </c>
      <c r="U53" s="67" t="s">
        <v>43</v>
      </c>
      <c r="W53" s="63" t="s">
        <v>87</v>
      </c>
      <c r="X53" s="25">
        <f>SUM(X15:X20)*3+X45*3</f>
        <v>87</v>
      </c>
      <c r="Y53" s="28"/>
      <c r="Z53" s="64">
        <f t="shared" si="17"/>
        <v>0</v>
      </c>
      <c r="AA53" s="65">
        <v>0</v>
      </c>
      <c r="AB53" s="66">
        <f t="shared" si="18"/>
        <v>0</v>
      </c>
      <c r="AC53" s="67" t="s">
        <v>43</v>
      </c>
      <c r="AE53" s="63" t="s">
        <v>87</v>
      </c>
      <c r="AF53" s="25">
        <f>SUM(AF15:AF20)*3+AF45*3</f>
        <v>84</v>
      </c>
      <c r="AG53" s="28"/>
      <c r="AH53" s="64">
        <f t="shared" si="19"/>
        <v>0</v>
      </c>
      <c r="AI53" s="65">
        <v>0</v>
      </c>
      <c r="AJ53" s="66">
        <f t="shared" si="20"/>
        <v>0</v>
      </c>
      <c r="AK53" s="67" t="s">
        <v>43</v>
      </c>
      <c r="AM53" s="63" t="s">
        <v>87</v>
      </c>
      <c r="AN53" s="25">
        <f>SUM(AN15:AN20)*3+AN45*3</f>
        <v>84</v>
      </c>
      <c r="AO53" s="28"/>
      <c r="AP53" s="64">
        <f t="shared" si="21"/>
        <v>0</v>
      </c>
      <c r="AQ53" s="65">
        <v>0</v>
      </c>
      <c r="AR53" s="66">
        <f t="shared" si="22"/>
        <v>0</v>
      </c>
      <c r="AS53" s="67" t="s">
        <v>43</v>
      </c>
      <c r="AU53" s="63" t="s">
        <v>87</v>
      </c>
      <c r="AV53" s="25">
        <f>SUM(AV15:AV20)*3</f>
        <v>63</v>
      </c>
      <c r="AW53" s="28"/>
      <c r="AX53" s="64">
        <f t="shared" si="23"/>
        <v>0</v>
      </c>
      <c r="AY53" s="65">
        <v>0</v>
      </c>
      <c r="AZ53" s="66">
        <f t="shared" si="24"/>
        <v>0</v>
      </c>
      <c r="BA53" s="67" t="s">
        <v>43</v>
      </c>
      <c r="BC53" s="42">
        <f t="shared" si="12"/>
        <v>0</v>
      </c>
    </row>
    <row r="54" spans="1:55" s="6" customFormat="1" ht="12.75" x14ac:dyDescent="0.2">
      <c r="A54" s="23">
        <v>46</v>
      </c>
      <c r="B54" s="61">
        <v>295071</v>
      </c>
      <c r="C54" s="63" t="s">
        <v>94</v>
      </c>
      <c r="D54" s="63" t="s">
        <v>42</v>
      </c>
      <c r="E54" s="25">
        <v>100</v>
      </c>
      <c r="F54" s="28"/>
      <c r="G54" s="64">
        <f t="shared" si="13"/>
        <v>0</v>
      </c>
      <c r="H54" s="65">
        <v>0</v>
      </c>
      <c r="I54" s="66">
        <f t="shared" si="14"/>
        <v>0</v>
      </c>
      <c r="J54" s="67" t="s">
        <v>43</v>
      </c>
      <c r="K54" s="6" t="s">
        <v>44</v>
      </c>
      <c r="M54" s="68" t="s">
        <v>83</v>
      </c>
      <c r="O54" s="63" t="s">
        <v>42</v>
      </c>
      <c r="P54" s="25">
        <f>P52/36</f>
        <v>13</v>
      </c>
      <c r="Q54" s="28"/>
      <c r="R54" s="64">
        <f t="shared" si="15"/>
        <v>0</v>
      </c>
      <c r="S54" s="65">
        <v>0</v>
      </c>
      <c r="T54" s="66">
        <f t="shared" si="16"/>
        <v>0</v>
      </c>
      <c r="U54" s="67" t="s">
        <v>43</v>
      </c>
      <c r="W54" s="63" t="s">
        <v>42</v>
      </c>
      <c r="X54" s="25">
        <f>X52/36</f>
        <v>23</v>
      </c>
      <c r="Y54" s="28"/>
      <c r="Z54" s="64">
        <f t="shared" si="17"/>
        <v>0</v>
      </c>
      <c r="AA54" s="65">
        <v>0</v>
      </c>
      <c r="AB54" s="66">
        <f t="shared" si="18"/>
        <v>0</v>
      </c>
      <c r="AC54" s="67" t="s">
        <v>43</v>
      </c>
      <c r="AE54" s="63" t="s">
        <v>42</v>
      </c>
      <c r="AF54" s="25">
        <f>AF52/36</f>
        <v>27.5</v>
      </c>
      <c r="AG54" s="28"/>
      <c r="AH54" s="64">
        <f t="shared" si="19"/>
        <v>0</v>
      </c>
      <c r="AI54" s="65">
        <v>0</v>
      </c>
      <c r="AJ54" s="66">
        <f t="shared" si="20"/>
        <v>0</v>
      </c>
      <c r="AK54" s="67" t="s">
        <v>43</v>
      </c>
      <c r="AM54" s="63" t="s">
        <v>42</v>
      </c>
      <c r="AN54" s="25">
        <f>AN52/36</f>
        <v>23.75</v>
      </c>
      <c r="AO54" s="28"/>
      <c r="AP54" s="64">
        <f t="shared" si="21"/>
        <v>0</v>
      </c>
      <c r="AQ54" s="65">
        <v>0</v>
      </c>
      <c r="AR54" s="66">
        <f t="shared" si="22"/>
        <v>0</v>
      </c>
      <c r="AS54" s="67" t="s">
        <v>43</v>
      </c>
      <c r="AU54" s="63" t="s">
        <v>42</v>
      </c>
      <c r="AV54" s="25">
        <f>AV52/36</f>
        <v>12.75</v>
      </c>
      <c r="AW54" s="28"/>
      <c r="AX54" s="64">
        <f t="shared" si="23"/>
        <v>0</v>
      </c>
      <c r="AY54" s="65">
        <v>0</v>
      </c>
      <c r="AZ54" s="66">
        <f t="shared" si="24"/>
        <v>0</v>
      </c>
      <c r="BA54" s="67" t="s">
        <v>43</v>
      </c>
      <c r="BC54" s="42">
        <f t="shared" si="12"/>
        <v>0</v>
      </c>
    </row>
    <row r="55" spans="1:55" s="6" customFormat="1" ht="12.75" x14ac:dyDescent="0.2">
      <c r="A55" s="23">
        <v>47</v>
      </c>
      <c r="B55" s="61">
        <v>295075</v>
      </c>
      <c r="C55" s="63" t="s">
        <v>95</v>
      </c>
      <c r="D55" s="63" t="s">
        <v>42</v>
      </c>
      <c r="E55" s="25">
        <v>140</v>
      </c>
      <c r="F55" s="28"/>
      <c r="G55" s="64">
        <f t="shared" si="13"/>
        <v>0</v>
      </c>
      <c r="H55" s="65">
        <v>0</v>
      </c>
      <c r="I55" s="66">
        <f t="shared" si="14"/>
        <v>0</v>
      </c>
      <c r="J55" s="67" t="s">
        <v>43</v>
      </c>
      <c r="K55" s="6" t="s">
        <v>44</v>
      </c>
      <c r="M55" s="68" t="s">
        <v>83</v>
      </c>
      <c r="O55" s="63" t="s">
        <v>42</v>
      </c>
      <c r="P55" s="25">
        <f>SUM(P15:P20)+P34*4</f>
        <v>19</v>
      </c>
      <c r="Q55" s="28"/>
      <c r="R55" s="64">
        <f t="shared" si="15"/>
        <v>0</v>
      </c>
      <c r="S55" s="65">
        <v>0</v>
      </c>
      <c r="T55" s="66">
        <f t="shared" si="16"/>
        <v>0</v>
      </c>
      <c r="U55" s="67" t="s">
        <v>43</v>
      </c>
      <c r="W55" s="63" t="s">
        <v>42</v>
      </c>
      <c r="X55" s="25">
        <f>SUM(X15:X20)+X45*4</f>
        <v>32</v>
      </c>
      <c r="Y55" s="28"/>
      <c r="Z55" s="64">
        <f t="shared" si="17"/>
        <v>0</v>
      </c>
      <c r="AA55" s="65">
        <v>0</v>
      </c>
      <c r="AB55" s="66">
        <f t="shared" si="18"/>
        <v>0</v>
      </c>
      <c r="AC55" s="67" t="s">
        <v>43</v>
      </c>
      <c r="AE55" s="63" t="s">
        <v>42</v>
      </c>
      <c r="AF55" s="25">
        <f>SUM(AF15:AF20)+AF45*4+AF36*4</f>
        <v>35</v>
      </c>
      <c r="AG55" s="28"/>
      <c r="AH55" s="64">
        <f t="shared" si="19"/>
        <v>0</v>
      </c>
      <c r="AI55" s="65">
        <v>0</v>
      </c>
      <c r="AJ55" s="66">
        <f t="shared" si="20"/>
        <v>0</v>
      </c>
      <c r="AK55" s="67" t="s">
        <v>43</v>
      </c>
      <c r="AM55" s="63" t="s">
        <v>42</v>
      </c>
      <c r="AN55" s="25">
        <f>SUM(AN15:AN20)+AN45*4</f>
        <v>31</v>
      </c>
      <c r="AO55" s="28"/>
      <c r="AP55" s="64">
        <f t="shared" si="21"/>
        <v>0</v>
      </c>
      <c r="AQ55" s="65">
        <v>0</v>
      </c>
      <c r="AR55" s="66">
        <f t="shared" si="22"/>
        <v>0</v>
      </c>
      <c r="AS55" s="67" t="s">
        <v>43</v>
      </c>
      <c r="AU55" s="63" t="s">
        <v>42</v>
      </c>
      <c r="AV55" s="25">
        <f>SUM(AV15:AV20)+2</f>
        <v>23</v>
      </c>
      <c r="AW55" s="28"/>
      <c r="AX55" s="64">
        <f t="shared" si="23"/>
        <v>0</v>
      </c>
      <c r="AY55" s="65">
        <v>0</v>
      </c>
      <c r="AZ55" s="66">
        <f t="shared" si="24"/>
        <v>0</v>
      </c>
      <c r="BA55" s="67" t="s">
        <v>43</v>
      </c>
      <c r="BC55" s="42">
        <f t="shared" si="12"/>
        <v>0</v>
      </c>
    </row>
    <row r="56" spans="1:55" s="6" customFormat="1" ht="12.75" x14ac:dyDescent="0.2">
      <c r="A56" s="23">
        <v>48</v>
      </c>
      <c r="B56" s="61">
        <v>127</v>
      </c>
      <c r="C56" s="63" t="s">
        <v>96</v>
      </c>
      <c r="D56" s="63" t="s">
        <v>87</v>
      </c>
      <c r="E56" s="25">
        <v>44.2</v>
      </c>
      <c r="F56" s="28"/>
      <c r="G56" s="64">
        <f t="shared" si="13"/>
        <v>0</v>
      </c>
      <c r="H56" s="65">
        <v>0</v>
      </c>
      <c r="I56" s="66">
        <f t="shared" si="14"/>
        <v>0</v>
      </c>
      <c r="J56" s="67" t="s">
        <v>43</v>
      </c>
      <c r="M56" s="68" t="s">
        <v>83</v>
      </c>
      <c r="O56" s="63" t="s">
        <v>87</v>
      </c>
      <c r="P56" s="25">
        <f>SUM(P54:P55)/5.42</f>
        <v>5.9040590405904059</v>
      </c>
      <c r="Q56" s="28"/>
      <c r="R56" s="64">
        <f t="shared" si="15"/>
        <v>0</v>
      </c>
      <c r="S56" s="65">
        <v>0</v>
      </c>
      <c r="T56" s="66">
        <f t="shared" si="16"/>
        <v>0</v>
      </c>
      <c r="U56" s="67" t="s">
        <v>43</v>
      </c>
      <c r="W56" s="63" t="s">
        <v>87</v>
      </c>
      <c r="X56" s="25">
        <f>SUM(X54:X55)/5.42</f>
        <v>10.14760147601476</v>
      </c>
      <c r="Y56" s="28"/>
      <c r="Z56" s="64">
        <f t="shared" si="17"/>
        <v>0</v>
      </c>
      <c r="AA56" s="65">
        <v>0</v>
      </c>
      <c r="AB56" s="66">
        <f t="shared" si="18"/>
        <v>0</v>
      </c>
      <c r="AC56" s="67" t="s">
        <v>43</v>
      </c>
      <c r="AE56" s="63" t="s">
        <v>87</v>
      </c>
      <c r="AF56" s="25">
        <f>SUM(AF54:AF55)/5.42</f>
        <v>11.531365313653136</v>
      </c>
      <c r="AG56" s="28"/>
      <c r="AH56" s="64">
        <f t="shared" si="19"/>
        <v>0</v>
      </c>
      <c r="AI56" s="65">
        <v>0</v>
      </c>
      <c r="AJ56" s="66">
        <f t="shared" si="20"/>
        <v>0</v>
      </c>
      <c r="AK56" s="67" t="s">
        <v>43</v>
      </c>
      <c r="AM56" s="63" t="s">
        <v>87</v>
      </c>
      <c r="AN56" s="25">
        <f>SUM(AN54:AN55)/5.42</f>
        <v>10.101476014760149</v>
      </c>
      <c r="AO56" s="28"/>
      <c r="AP56" s="64">
        <f t="shared" si="21"/>
        <v>0</v>
      </c>
      <c r="AQ56" s="65">
        <v>0</v>
      </c>
      <c r="AR56" s="66">
        <f t="shared" si="22"/>
        <v>0</v>
      </c>
      <c r="AS56" s="67" t="s">
        <v>43</v>
      </c>
      <c r="AU56" s="63" t="s">
        <v>87</v>
      </c>
      <c r="AV56" s="25">
        <f>E56-P56-X56-AF56-AN56</f>
        <v>6.5154981549815538</v>
      </c>
      <c r="AW56" s="28"/>
      <c r="AX56" s="64">
        <f t="shared" si="23"/>
        <v>0</v>
      </c>
      <c r="AY56" s="65">
        <v>0</v>
      </c>
      <c r="AZ56" s="66">
        <f t="shared" si="24"/>
        <v>0</v>
      </c>
      <c r="BA56" s="67" t="s">
        <v>43</v>
      </c>
      <c r="BC56" s="42">
        <f t="shared" si="12"/>
        <v>0</v>
      </c>
    </row>
    <row r="57" spans="1:55" s="6" customFormat="1" ht="12.75" x14ac:dyDescent="0.2">
      <c r="A57" s="23">
        <v>49</v>
      </c>
      <c r="B57" s="61">
        <v>101212</v>
      </c>
      <c r="C57" s="63" t="s">
        <v>97</v>
      </c>
      <c r="D57" s="63" t="s">
        <v>87</v>
      </c>
      <c r="E57" s="25">
        <v>20</v>
      </c>
      <c r="F57" s="28"/>
      <c r="G57" s="64">
        <f t="shared" si="13"/>
        <v>0</v>
      </c>
      <c r="H57" s="65">
        <v>0</v>
      </c>
      <c r="I57" s="66">
        <f t="shared" si="14"/>
        <v>0</v>
      </c>
      <c r="J57" s="67" t="s">
        <v>43</v>
      </c>
      <c r="K57" s="6" t="s">
        <v>44</v>
      </c>
      <c r="M57" s="68" t="s">
        <v>83</v>
      </c>
      <c r="O57" s="63" t="s">
        <v>87</v>
      </c>
      <c r="P57" s="25">
        <v>10</v>
      </c>
      <c r="Q57" s="28"/>
      <c r="R57" s="64">
        <f t="shared" si="15"/>
        <v>0</v>
      </c>
      <c r="S57" s="65">
        <v>0</v>
      </c>
      <c r="T57" s="66">
        <f t="shared" si="16"/>
        <v>0</v>
      </c>
      <c r="U57" s="67" t="s">
        <v>43</v>
      </c>
      <c r="W57" s="63" t="s">
        <v>87</v>
      </c>
      <c r="X57" s="25"/>
      <c r="Y57" s="28"/>
      <c r="Z57" s="64">
        <f t="shared" si="17"/>
        <v>0</v>
      </c>
      <c r="AA57" s="65">
        <v>0</v>
      </c>
      <c r="AB57" s="66">
        <f t="shared" si="18"/>
        <v>0</v>
      </c>
      <c r="AC57" s="67" t="s">
        <v>43</v>
      </c>
      <c r="AE57" s="63" t="s">
        <v>87</v>
      </c>
      <c r="AF57" s="25">
        <v>10</v>
      </c>
      <c r="AG57" s="28"/>
      <c r="AH57" s="64">
        <f t="shared" si="19"/>
        <v>0</v>
      </c>
      <c r="AI57" s="65">
        <v>0</v>
      </c>
      <c r="AJ57" s="66">
        <f t="shared" si="20"/>
        <v>0</v>
      </c>
      <c r="AK57" s="67" t="s">
        <v>43</v>
      </c>
      <c r="AM57" s="63" t="s">
        <v>87</v>
      </c>
      <c r="AN57" s="25"/>
      <c r="AO57" s="28"/>
      <c r="AP57" s="64">
        <f t="shared" si="21"/>
        <v>0</v>
      </c>
      <c r="AQ57" s="65">
        <v>0</v>
      </c>
      <c r="AR57" s="66">
        <f t="shared" si="22"/>
        <v>0</v>
      </c>
      <c r="AS57" s="67" t="s">
        <v>43</v>
      </c>
      <c r="AU57" s="63" t="s">
        <v>87</v>
      </c>
      <c r="AV57" s="25"/>
      <c r="AW57" s="28"/>
      <c r="AX57" s="64">
        <f t="shared" si="23"/>
        <v>0</v>
      </c>
      <c r="AY57" s="65">
        <v>0</v>
      </c>
      <c r="AZ57" s="66">
        <f t="shared" si="24"/>
        <v>0</v>
      </c>
      <c r="BA57" s="67" t="s">
        <v>43</v>
      </c>
      <c r="BC57" s="42">
        <f t="shared" si="12"/>
        <v>0</v>
      </c>
    </row>
    <row r="58" spans="1:55" s="6" customFormat="1" ht="12.75" x14ac:dyDescent="0.2">
      <c r="A58" s="23">
        <v>50</v>
      </c>
      <c r="B58" s="61">
        <v>191512</v>
      </c>
      <c r="C58" s="63" t="s">
        <v>98</v>
      </c>
      <c r="D58" s="63" t="s">
        <v>42</v>
      </c>
      <c r="E58" s="25">
        <v>4</v>
      </c>
      <c r="F58" s="28"/>
      <c r="G58" s="64">
        <f t="shared" si="13"/>
        <v>0</v>
      </c>
      <c r="H58" s="65">
        <v>0</v>
      </c>
      <c r="I58" s="66">
        <f t="shared" si="14"/>
        <v>0</v>
      </c>
      <c r="J58" s="67" t="s">
        <v>43</v>
      </c>
      <c r="K58" s="6" t="s">
        <v>44</v>
      </c>
      <c r="M58" s="68" t="s">
        <v>83</v>
      </c>
      <c r="O58" s="63" t="s">
        <v>42</v>
      </c>
      <c r="P58" s="25">
        <v>2</v>
      </c>
      <c r="Q58" s="28"/>
      <c r="R58" s="64">
        <f t="shared" si="15"/>
        <v>0</v>
      </c>
      <c r="S58" s="65">
        <v>0</v>
      </c>
      <c r="T58" s="66">
        <f t="shared" si="16"/>
        <v>0</v>
      </c>
      <c r="U58" s="67" t="s">
        <v>43</v>
      </c>
      <c r="W58" s="63" t="s">
        <v>42</v>
      </c>
      <c r="X58" s="25"/>
      <c r="Y58" s="28"/>
      <c r="Z58" s="64">
        <f t="shared" si="17"/>
        <v>0</v>
      </c>
      <c r="AA58" s="65">
        <v>0</v>
      </c>
      <c r="AB58" s="66">
        <f t="shared" si="18"/>
        <v>0</v>
      </c>
      <c r="AC58" s="67" t="s">
        <v>43</v>
      </c>
      <c r="AE58" s="63" t="s">
        <v>42</v>
      </c>
      <c r="AF58" s="25">
        <v>2</v>
      </c>
      <c r="AG58" s="28"/>
      <c r="AH58" s="64">
        <f t="shared" si="19"/>
        <v>0</v>
      </c>
      <c r="AI58" s="65">
        <v>0</v>
      </c>
      <c r="AJ58" s="66">
        <f t="shared" si="20"/>
        <v>0</v>
      </c>
      <c r="AK58" s="67" t="s">
        <v>43</v>
      </c>
      <c r="AM58" s="63" t="s">
        <v>42</v>
      </c>
      <c r="AN58" s="25"/>
      <c r="AO58" s="28"/>
      <c r="AP58" s="64">
        <f t="shared" si="21"/>
        <v>0</v>
      </c>
      <c r="AQ58" s="65">
        <v>0</v>
      </c>
      <c r="AR58" s="66">
        <f t="shared" si="22"/>
        <v>0</v>
      </c>
      <c r="AS58" s="67" t="s">
        <v>43</v>
      </c>
      <c r="AU58" s="63" t="s">
        <v>42</v>
      </c>
      <c r="AV58" s="25"/>
      <c r="AW58" s="28"/>
      <c r="AX58" s="64">
        <f t="shared" si="23"/>
        <v>0</v>
      </c>
      <c r="AY58" s="65">
        <v>0</v>
      </c>
      <c r="AZ58" s="66">
        <f t="shared" si="24"/>
        <v>0</v>
      </c>
      <c r="BA58" s="67" t="s">
        <v>43</v>
      </c>
      <c r="BC58" s="42">
        <f t="shared" si="12"/>
        <v>0</v>
      </c>
    </row>
    <row r="59" spans="1:55" s="6" customFormat="1" ht="12.75" x14ac:dyDescent="0.2">
      <c r="A59" s="23">
        <v>51</v>
      </c>
      <c r="B59" s="61">
        <v>190112</v>
      </c>
      <c r="C59" s="63" t="s">
        <v>99</v>
      </c>
      <c r="D59" s="63" t="s">
        <v>42</v>
      </c>
      <c r="E59" s="25">
        <v>16</v>
      </c>
      <c r="F59" s="28"/>
      <c r="G59" s="64">
        <f t="shared" si="13"/>
        <v>0</v>
      </c>
      <c r="H59" s="65">
        <v>0</v>
      </c>
      <c r="I59" s="66">
        <v>0</v>
      </c>
      <c r="J59" s="67" t="s">
        <v>43</v>
      </c>
      <c r="M59" s="68" t="s">
        <v>83</v>
      </c>
      <c r="O59" s="63" t="s">
        <v>42</v>
      </c>
      <c r="P59" s="25">
        <v>8</v>
      </c>
      <c r="Q59" s="28"/>
      <c r="R59" s="64">
        <f t="shared" si="15"/>
        <v>0</v>
      </c>
      <c r="S59" s="65">
        <v>0</v>
      </c>
      <c r="T59" s="66">
        <v>0</v>
      </c>
      <c r="U59" s="67" t="s">
        <v>43</v>
      </c>
      <c r="W59" s="63" t="s">
        <v>42</v>
      </c>
      <c r="X59" s="25"/>
      <c r="Y59" s="28"/>
      <c r="Z59" s="64">
        <f t="shared" si="17"/>
        <v>0</v>
      </c>
      <c r="AA59" s="65">
        <v>0</v>
      </c>
      <c r="AB59" s="66">
        <v>0</v>
      </c>
      <c r="AC59" s="67" t="s">
        <v>43</v>
      </c>
      <c r="AE59" s="63" t="s">
        <v>42</v>
      </c>
      <c r="AF59" s="25">
        <v>8</v>
      </c>
      <c r="AG59" s="28"/>
      <c r="AH59" s="64">
        <f t="shared" si="19"/>
        <v>0</v>
      </c>
      <c r="AI59" s="65">
        <v>0</v>
      </c>
      <c r="AJ59" s="66">
        <v>0</v>
      </c>
      <c r="AK59" s="67" t="s">
        <v>43</v>
      </c>
      <c r="AM59" s="63" t="s">
        <v>42</v>
      </c>
      <c r="AN59" s="25"/>
      <c r="AO59" s="28"/>
      <c r="AP59" s="64">
        <f t="shared" si="21"/>
        <v>0</v>
      </c>
      <c r="AQ59" s="65">
        <v>0</v>
      </c>
      <c r="AR59" s="66">
        <v>0</v>
      </c>
      <c r="AS59" s="67" t="s">
        <v>43</v>
      </c>
      <c r="AU59" s="63" t="s">
        <v>42</v>
      </c>
      <c r="AV59" s="25"/>
      <c r="AW59" s="28"/>
      <c r="AX59" s="64">
        <f t="shared" si="23"/>
        <v>0</v>
      </c>
      <c r="AY59" s="65">
        <v>0</v>
      </c>
      <c r="AZ59" s="66">
        <v>0</v>
      </c>
      <c r="BA59" s="67" t="s">
        <v>43</v>
      </c>
      <c r="BC59" s="42">
        <f t="shared" si="12"/>
        <v>0</v>
      </c>
    </row>
    <row r="60" spans="1:55" s="6" customFormat="1" ht="12.75" x14ac:dyDescent="0.2">
      <c r="A60" s="23">
        <v>52</v>
      </c>
      <c r="B60" s="61"/>
      <c r="C60" s="63" t="s">
        <v>100</v>
      </c>
      <c r="D60" s="63" t="s">
        <v>87</v>
      </c>
      <c r="E60" s="25">
        <f>1964*4+529*2</f>
        <v>8914</v>
      </c>
      <c r="F60" s="28"/>
      <c r="G60" s="64">
        <f t="shared" si="13"/>
        <v>0</v>
      </c>
      <c r="H60" s="65">
        <v>0</v>
      </c>
      <c r="I60" s="66">
        <f t="shared" si="14"/>
        <v>0</v>
      </c>
      <c r="J60" s="67" t="s">
        <v>43</v>
      </c>
      <c r="M60" s="68" t="s">
        <v>83</v>
      </c>
      <c r="O60" s="63" t="s">
        <v>87</v>
      </c>
      <c r="P60" s="25">
        <v>800</v>
      </c>
      <c r="Q60" s="28"/>
      <c r="R60" s="64">
        <f t="shared" si="15"/>
        <v>0</v>
      </c>
      <c r="S60" s="65">
        <v>0</v>
      </c>
      <c r="T60" s="66">
        <f t="shared" ref="T60" si="25">P60*S60</f>
        <v>0</v>
      </c>
      <c r="U60" s="67" t="s">
        <v>43</v>
      </c>
      <c r="W60" s="63" t="s">
        <v>87</v>
      </c>
      <c r="X60" s="25">
        <v>3000</v>
      </c>
      <c r="Y60" s="28"/>
      <c r="Z60" s="64">
        <f t="shared" si="17"/>
        <v>0</v>
      </c>
      <c r="AA60" s="65">
        <v>0</v>
      </c>
      <c r="AB60" s="66">
        <f t="shared" ref="AB60" si="26">X60*AA60</f>
        <v>0</v>
      </c>
      <c r="AC60" s="67" t="s">
        <v>43</v>
      </c>
      <c r="AE60" s="63" t="s">
        <v>87</v>
      </c>
      <c r="AF60" s="25">
        <v>3000</v>
      </c>
      <c r="AG60" s="28"/>
      <c r="AH60" s="64">
        <f t="shared" si="19"/>
        <v>0</v>
      </c>
      <c r="AI60" s="65">
        <v>0</v>
      </c>
      <c r="AJ60" s="66">
        <f t="shared" ref="AJ60" si="27">AF60*AI60</f>
        <v>0</v>
      </c>
      <c r="AK60" s="67" t="s">
        <v>43</v>
      </c>
      <c r="AM60" s="63" t="s">
        <v>87</v>
      </c>
      <c r="AN60" s="25">
        <v>2114</v>
      </c>
      <c r="AO60" s="28"/>
      <c r="AP60" s="64">
        <f t="shared" si="21"/>
        <v>0</v>
      </c>
      <c r="AQ60" s="65">
        <v>0</v>
      </c>
      <c r="AR60" s="66">
        <f t="shared" ref="AR60" si="28">AN60*AQ60</f>
        <v>0</v>
      </c>
      <c r="AS60" s="67" t="s">
        <v>43</v>
      </c>
      <c r="AU60" s="63" t="s">
        <v>87</v>
      </c>
      <c r="AV60" s="25"/>
      <c r="AW60" s="28"/>
      <c r="AX60" s="64">
        <f t="shared" si="23"/>
        <v>0</v>
      </c>
      <c r="AY60" s="65">
        <v>0</v>
      </c>
      <c r="AZ60" s="66">
        <f t="shared" ref="AZ60" si="29">AV60*AY60</f>
        <v>0</v>
      </c>
      <c r="BA60" s="67" t="s">
        <v>43</v>
      </c>
      <c r="BC60" s="42">
        <f t="shared" si="12"/>
        <v>0</v>
      </c>
    </row>
    <row r="61" spans="1:55" s="44" customFormat="1" ht="12.75" x14ac:dyDescent="0.2">
      <c r="A61" s="69"/>
      <c r="B61" s="70"/>
      <c r="C61" s="71" t="s">
        <v>80</v>
      </c>
      <c r="D61" s="71"/>
      <c r="E61" s="72"/>
      <c r="F61" s="72"/>
      <c r="G61" s="73">
        <f>SUM(G43:G60)</f>
        <v>0</v>
      </c>
      <c r="H61" s="74"/>
      <c r="I61" s="75">
        <f>SUM(I43:I60)</f>
        <v>0</v>
      </c>
      <c r="J61" s="76"/>
      <c r="M61" s="77" t="s">
        <v>83</v>
      </c>
      <c r="O61" s="71"/>
      <c r="P61" s="72"/>
      <c r="Q61" s="72"/>
      <c r="R61" s="73">
        <f>SUM(R43:R60)</f>
        <v>0</v>
      </c>
      <c r="S61" s="74"/>
      <c r="T61" s="75">
        <f>SUM(T43:T60)</f>
        <v>0</v>
      </c>
      <c r="U61" s="76"/>
      <c r="W61" s="71"/>
      <c r="X61" s="72"/>
      <c r="Y61" s="72"/>
      <c r="Z61" s="73">
        <f>SUM(Z43:Z60)</f>
        <v>0</v>
      </c>
      <c r="AA61" s="74"/>
      <c r="AB61" s="75">
        <f>SUM(AB43:AB60)</f>
        <v>0</v>
      </c>
      <c r="AC61" s="76"/>
      <c r="AE61" s="71"/>
      <c r="AF61" s="72"/>
      <c r="AG61" s="72"/>
      <c r="AH61" s="73">
        <f>SUM(AH43:AH60)</f>
        <v>0</v>
      </c>
      <c r="AI61" s="74"/>
      <c r="AJ61" s="75">
        <f>SUM(AJ43:AJ60)</f>
        <v>0</v>
      </c>
      <c r="AK61" s="76"/>
      <c r="AM61" s="71"/>
      <c r="AN61" s="72"/>
      <c r="AO61" s="72"/>
      <c r="AP61" s="73">
        <f>SUM(AP43:AP60)</f>
        <v>0</v>
      </c>
      <c r="AQ61" s="74"/>
      <c r="AR61" s="75">
        <f>SUM(AR43:AR60)</f>
        <v>0</v>
      </c>
      <c r="AS61" s="76"/>
      <c r="AU61" s="71"/>
      <c r="AV61" s="72"/>
      <c r="AW61" s="72"/>
      <c r="AX61" s="73">
        <f>SUM(AX43:AX60)</f>
        <v>0</v>
      </c>
      <c r="AY61" s="74"/>
      <c r="AZ61" s="75">
        <f>SUM(AZ43:AZ60)</f>
        <v>0</v>
      </c>
      <c r="BA61" s="76"/>
      <c r="BC61" s="42">
        <f t="shared" si="12"/>
        <v>0</v>
      </c>
    </row>
    <row r="62" spans="1:55" s="44" customFormat="1" ht="12.75" x14ac:dyDescent="0.2">
      <c r="A62" s="78" t="s">
        <v>101</v>
      </c>
      <c r="B62" s="79"/>
      <c r="C62" s="80"/>
      <c r="D62" s="80"/>
      <c r="E62" s="81"/>
      <c r="F62" s="81"/>
      <c r="G62" s="82"/>
      <c r="H62" s="83"/>
      <c r="I62" s="84"/>
      <c r="J62" s="85"/>
      <c r="M62" s="77"/>
      <c r="O62" s="80"/>
      <c r="P62" s="81"/>
      <c r="Q62" s="81"/>
      <c r="R62" s="82"/>
      <c r="S62" s="83"/>
      <c r="T62" s="84"/>
      <c r="U62" s="85"/>
      <c r="W62" s="80"/>
      <c r="X62" s="81"/>
      <c r="Y62" s="81"/>
      <c r="Z62" s="82"/>
      <c r="AA62" s="83"/>
      <c r="AB62" s="84"/>
      <c r="AC62" s="85"/>
      <c r="AE62" s="80"/>
      <c r="AF62" s="81"/>
      <c r="AG62" s="81"/>
      <c r="AH62" s="82"/>
      <c r="AI62" s="83"/>
      <c r="AJ62" s="84"/>
      <c r="AK62" s="85"/>
      <c r="AM62" s="80"/>
      <c r="AN62" s="81"/>
      <c r="AO62" s="81"/>
      <c r="AP62" s="82"/>
      <c r="AQ62" s="83"/>
      <c r="AR62" s="84"/>
      <c r="AS62" s="85"/>
      <c r="AU62" s="80"/>
      <c r="AV62" s="81"/>
      <c r="AW62" s="81"/>
      <c r="AX62" s="82"/>
      <c r="AY62" s="83"/>
      <c r="AZ62" s="84"/>
      <c r="BA62" s="85"/>
      <c r="BC62" s="42">
        <f t="shared" si="12"/>
        <v>0</v>
      </c>
    </row>
    <row r="63" spans="1:55" s="6" customFormat="1" ht="12.75" x14ac:dyDescent="0.2">
      <c r="A63" s="23">
        <v>53</v>
      </c>
      <c r="B63" s="61">
        <v>46383</v>
      </c>
      <c r="C63" s="63" t="s">
        <v>102</v>
      </c>
      <c r="D63" s="63" t="s">
        <v>87</v>
      </c>
      <c r="E63" s="25">
        <v>500</v>
      </c>
      <c r="F63" s="28"/>
      <c r="G63" s="64">
        <f t="shared" ref="G63:G117" si="30">E63*F63</f>
        <v>0</v>
      </c>
      <c r="H63" s="65"/>
      <c r="I63" s="66"/>
      <c r="J63" s="67"/>
      <c r="M63" s="68"/>
      <c r="O63" s="63" t="s">
        <v>87</v>
      </c>
      <c r="P63" s="25">
        <v>500</v>
      </c>
      <c r="Q63" s="28"/>
      <c r="R63" s="64">
        <f t="shared" ref="R63:R117" si="31">P63*Q63</f>
        <v>0</v>
      </c>
      <c r="S63" s="65"/>
      <c r="T63" s="66"/>
      <c r="U63" s="67"/>
      <c r="W63" s="63"/>
      <c r="X63" s="25"/>
      <c r="Y63" s="28"/>
      <c r="Z63" s="64">
        <f t="shared" ref="Z63:Z117" si="32">X63*Y63</f>
        <v>0</v>
      </c>
      <c r="AA63" s="65"/>
      <c r="AB63" s="66"/>
      <c r="AC63" s="67"/>
      <c r="AE63" s="63"/>
      <c r="AF63" s="25"/>
      <c r="AG63" s="28"/>
      <c r="AH63" s="64">
        <f t="shared" ref="AH63:AH117" si="33">AF63*AG63</f>
        <v>0</v>
      </c>
      <c r="AI63" s="65"/>
      <c r="AJ63" s="66"/>
      <c r="AK63" s="67"/>
      <c r="AM63" s="63"/>
      <c r="AN63" s="25"/>
      <c r="AO63" s="28"/>
      <c r="AP63" s="64">
        <f t="shared" ref="AP63:AP117" si="34">AN63*AO63</f>
        <v>0</v>
      </c>
      <c r="AQ63" s="65"/>
      <c r="AR63" s="66"/>
      <c r="AS63" s="67"/>
      <c r="AU63" s="63"/>
      <c r="AV63" s="25"/>
      <c r="AW63" s="28"/>
      <c r="AX63" s="64">
        <f t="shared" ref="AX63:AX117" si="35">AV63*AW63</f>
        <v>0</v>
      </c>
      <c r="AY63" s="65"/>
      <c r="AZ63" s="66"/>
      <c r="BA63" s="67"/>
      <c r="BC63" s="42"/>
    </row>
    <row r="64" spans="1:55" s="6" customFormat="1" ht="12.75" x14ac:dyDescent="0.2">
      <c r="A64" s="23">
        <v>54</v>
      </c>
      <c r="B64" s="61">
        <v>46512</v>
      </c>
      <c r="C64" s="63" t="s">
        <v>187</v>
      </c>
      <c r="D64" s="63" t="s">
        <v>87</v>
      </c>
      <c r="E64" s="25">
        <v>500</v>
      </c>
      <c r="F64" s="28"/>
      <c r="G64" s="64">
        <f t="shared" si="30"/>
        <v>0</v>
      </c>
      <c r="H64" s="65"/>
      <c r="I64" s="66"/>
      <c r="J64" s="67"/>
      <c r="M64" s="68"/>
      <c r="O64" s="63" t="s">
        <v>87</v>
      </c>
      <c r="P64" s="25">
        <v>500</v>
      </c>
      <c r="Q64" s="28"/>
      <c r="R64" s="64">
        <f t="shared" si="31"/>
        <v>0</v>
      </c>
      <c r="S64" s="65"/>
      <c r="T64" s="66"/>
      <c r="U64" s="67"/>
      <c r="W64" s="63"/>
      <c r="X64" s="25"/>
      <c r="Y64" s="28"/>
      <c r="Z64" s="64">
        <f t="shared" si="32"/>
        <v>0</v>
      </c>
      <c r="AA64" s="65"/>
      <c r="AB64" s="66"/>
      <c r="AC64" s="67"/>
      <c r="AE64" s="63"/>
      <c r="AF64" s="25"/>
      <c r="AG64" s="28"/>
      <c r="AH64" s="64">
        <f t="shared" si="33"/>
        <v>0</v>
      </c>
      <c r="AI64" s="65"/>
      <c r="AJ64" s="66"/>
      <c r="AK64" s="67"/>
      <c r="AM64" s="63"/>
      <c r="AN64" s="25"/>
      <c r="AO64" s="28"/>
      <c r="AP64" s="64">
        <f t="shared" si="34"/>
        <v>0</v>
      </c>
      <c r="AQ64" s="65"/>
      <c r="AR64" s="66"/>
      <c r="AS64" s="67"/>
      <c r="AU64" s="63"/>
      <c r="AV64" s="25"/>
      <c r="AW64" s="28"/>
      <c r="AX64" s="64">
        <f t="shared" si="35"/>
        <v>0</v>
      </c>
      <c r="AY64" s="65"/>
      <c r="AZ64" s="66"/>
      <c r="BA64" s="67"/>
      <c r="BC64" s="42"/>
    </row>
    <row r="65" spans="1:55" s="6" customFormat="1" ht="12.75" x14ac:dyDescent="0.2">
      <c r="A65" s="23">
        <v>55</v>
      </c>
      <c r="B65" s="61">
        <v>46522</v>
      </c>
      <c r="C65" s="63" t="s">
        <v>188</v>
      </c>
      <c r="D65" s="63" t="s">
        <v>42</v>
      </c>
      <c r="E65" s="25">
        <v>84</v>
      </c>
      <c r="F65" s="28"/>
      <c r="G65" s="64">
        <f t="shared" si="30"/>
        <v>0</v>
      </c>
      <c r="H65" s="65"/>
      <c r="I65" s="66"/>
      <c r="J65" s="67"/>
      <c r="M65" s="68"/>
      <c r="O65" s="63" t="s">
        <v>42</v>
      </c>
      <c r="P65" s="25">
        <v>84</v>
      </c>
      <c r="Q65" s="28"/>
      <c r="R65" s="64">
        <f t="shared" si="31"/>
        <v>0</v>
      </c>
      <c r="S65" s="65"/>
      <c r="T65" s="66"/>
      <c r="U65" s="67"/>
      <c r="W65" s="63"/>
      <c r="X65" s="25"/>
      <c r="Y65" s="28"/>
      <c r="Z65" s="64">
        <f t="shared" si="32"/>
        <v>0</v>
      </c>
      <c r="AA65" s="65"/>
      <c r="AB65" s="66"/>
      <c r="AC65" s="67"/>
      <c r="AE65" s="63"/>
      <c r="AF65" s="25"/>
      <c r="AG65" s="28"/>
      <c r="AH65" s="64">
        <f t="shared" si="33"/>
        <v>0</v>
      </c>
      <c r="AI65" s="65"/>
      <c r="AJ65" s="66"/>
      <c r="AK65" s="67"/>
      <c r="AM65" s="63"/>
      <c r="AN65" s="25"/>
      <c r="AO65" s="28"/>
      <c r="AP65" s="64">
        <f t="shared" si="34"/>
        <v>0</v>
      </c>
      <c r="AQ65" s="65"/>
      <c r="AR65" s="66"/>
      <c r="AS65" s="67"/>
      <c r="AU65" s="63"/>
      <c r="AV65" s="25"/>
      <c r="AW65" s="28"/>
      <c r="AX65" s="64">
        <f t="shared" si="35"/>
        <v>0</v>
      </c>
      <c r="AY65" s="65"/>
      <c r="AZ65" s="66"/>
      <c r="BA65" s="67"/>
      <c r="BC65" s="42"/>
    </row>
    <row r="66" spans="1:55" s="6" customFormat="1" ht="12.75" x14ac:dyDescent="0.2">
      <c r="A66" s="23">
        <v>56</v>
      </c>
      <c r="B66" s="61">
        <v>46383</v>
      </c>
      <c r="C66" s="63" t="s">
        <v>102</v>
      </c>
      <c r="D66" s="63" t="s">
        <v>87</v>
      </c>
      <c r="E66" s="25">
        <v>100</v>
      </c>
      <c r="F66" s="28"/>
      <c r="G66" s="64">
        <f t="shared" si="30"/>
        <v>0</v>
      </c>
      <c r="H66" s="65"/>
      <c r="I66" s="66"/>
      <c r="J66" s="67"/>
      <c r="M66" s="68"/>
      <c r="O66" s="63" t="s">
        <v>87</v>
      </c>
      <c r="P66" s="25">
        <v>100</v>
      </c>
      <c r="Q66" s="28"/>
      <c r="R66" s="64">
        <f t="shared" si="31"/>
        <v>0</v>
      </c>
      <c r="S66" s="65"/>
      <c r="T66" s="66"/>
      <c r="U66" s="67"/>
      <c r="W66" s="63"/>
      <c r="X66" s="25"/>
      <c r="Y66" s="28"/>
      <c r="Z66" s="64">
        <f t="shared" si="32"/>
        <v>0</v>
      </c>
      <c r="AA66" s="65"/>
      <c r="AB66" s="66"/>
      <c r="AC66" s="67"/>
      <c r="AE66" s="63"/>
      <c r="AF66" s="25"/>
      <c r="AG66" s="28"/>
      <c r="AH66" s="64">
        <f t="shared" si="33"/>
        <v>0</v>
      </c>
      <c r="AI66" s="65"/>
      <c r="AJ66" s="66"/>
      <c r="AK66" s="67"/>
      <c r="AM66" s="63"/>
      <c r="AN66" s="25"/>
      <c r="AO66" s="28"/>
      <c r="AP66" s="64">
        <f t="shared" si="34"/>
        <v>0</v>
      </c>
      <c r="AQ66" s="65"/>
      <c r="AR66" s="66"/>
      <c r="AS66" s="67"/>
      <c r="AU66" s="63"/>
      <c r="AV66" s="25"/>
      <c r="AW66" s="28"/>
      <c r="AX66" s="64">
        <f t="shared" si="35"/>
        <v>0</v>
      </c>
      <c r="AY66" s="65"/>
      <c r="AZ66" s="66"/>
      <c r="BA66" s="67"/>
      <c r="BC66" s="42"/>
    </row>
    <row r="67" spans="1:55" s="6" customFormat="1" ht="12.75" x14ac:dyDescent="0.2">
      <c r="A67" s="23">
        <v>57</v>
      </c>
      <c r="B67" s="61">
        <v>46512</v>
      </c>
      <c r="C67" s="63" t="s">
        <v>187</v>
      </c>
      <c r="D67" s="63" t="s">
        <v>87</v>
      </c>
      <c r="E67" s="25">
        <v>100</v>
      </c>
      <c r="F67" s="28"/>
      <c r="G67" s="64">
        <f t="shared" si="30"/>
        <v>0</v>
      </c>
      <c r="H67" s="65"/>
      <c r="I67" s="66"/>
      <c r="J67" s="67"/>
      <c r="M67" s="68"/>
      <c r="O67" s="63" t="s">
        <v>87</v>
      </c>
      <c r="P67" s="25">
        <v>100</v>
      </c>
      <c r="Q67" s="28"/>
      <c r="R67" s="64">
        <f t="shared" si="31"/>
        <v>0</v>
      </c>
      <c r="S67" s="65"/>
      <c r="T67" s="66"/>
      <c r="U67" s="67"/>
      <c r="W67" s="63"/>
      <c r="X67" s="25"/>
      <c r="Y67" s="28"/>
      <c r="Z67" s="64">
        <f t="shared" si="32"/>
        <v>0</v>
      </c>
      <c r="AA67" s="65"/>
      <c r="AB67" s="66"/>
      <c r="AC67" s="67"/>
      <c r="AE67" s="63"/>
      <c r="AF67" s="25"/>
      <c r="AG67" s="28"/>
      <c r="AH67" s="64">
        <f t="shared" si="33"/>
        <v>0</v>
      </c>
      <c r="AI67" s="65"/>
      <c r="AJ67" s="66"/>
      <c r="AK67" s="67"/>
      <c r="AM67" s="63"/>
      <c r="AN67" s="25"/>
      <c r="AO67" s="28"/>
      <c r="AP67" s="64">
        <f t="shared" si="34"/>
        <v>0</v>
      </c>
      <c r="AQ67" s="65"/>
      <c r="AR67" s="66"/>
      <c r="AS67" s="67"/>
      <c r="AU67" s="63"/>
      <c r="AV67" s="25"/>
      <c r="AW67" s="28"/>
      <c r="AX67" s="64">
        <f t="shared" si="35"/>
        <v>0</v>
      </c>
      <c r="AY67" s="65"/>
      <c r="AZ67" s="66"/>
      <c r="BA67" s="67"/>
      <c r="BC67" s="42"/>
    </row>
    <row r="68" spans="1:55" s="6" customFormat="1" ht="12.75" x14ac:dyDescent="0.2">
      <c r="A68" s="23">
        <v>58</v>
      </c>
      <c r="B68" s="61">
        <v>46522</v>
      </c>
      <c r="C68" s="63" t="s">
        <v>188</v>
      </c>
      <c r="D68" s="63" t="s">
        <v>42</v>
      </c>
      <c r="E68" s="25">
        <v>17</v>
      </c>
      <c r="F68" s="28"/>
      <c r="G68" s="64">
        <f t="shared" si="30"/>
        <v>0</v>
      </c>
      <c r="H68" s="65"/>
      <c r="I68" s="66"/>
      <c r="J68" s="67"/>
      <c r="M68" s="68"/>
      <c r="O68" s="63" t="s">
        <v>42</v>
      </c>
      <c r="P68" s="25">
        <v>17</v>
      </c>
      <c r="Q68" s="28"/>
      <c r="R68" s="64">
        <f t="shared" si="31"/>
        <v>0</v>
      </c>
      <c r="S68" s="65"/>
      <c r="T68" s="66"/>
      <c r="U68" s="67"/>
      <c r="W68" s="63"/>
      <c r="X68" s="25"/>
      <c r="Y68" s="28"/>
      <c r="Z68" s="64">
        <f t="shared" si="32"/>
        <v>0</v>
      </c>
      <c r="AA68" s="65"/>
      <c r="AB68" s="66"/>
      <c r="AC68" s="67"/>
      <c r="AE68" s="63"/>
      <c r="AF68" s="25"/>
      <c r="AG68" s="28"/>
      <c r="AH68" s="64">
        <f t="shared" si="33"/>
        <v>0</v>
      </c>
      <c r="AI68" s="65"/>
      <c r="AJ68" s="66"/>
      <c r="AK68" s="67"/>
      <c r="AM68" s="63"/>
      <c r="AN68" s="25"/>
      <c r="AO68" s="28"/>
      <c r="AP68" s="64">
        <f t="shared" si="34"/>
        <v>0</v>
      </c>
      <c r="AQ68" s="65"/>
      <c r="AR68" s="66"/>
      <c r="AS68" s="67"/>
      <c r="AU68" s="63"/>
      <c r="AV68" s="25"/>
      <c r="AW68" s="28"/>
      <c r="AX68" s="64">
        <f t="shared" si="35"/>
        <v>0</v>
      </c>
      <c r="AY68" s="65"/>
      <c r="AZ68" s="66"/>
      <c r="BA68" s="67"/>
      <c r="BC68" s="42"/>
    </row>
    <row r="69" spans="1:55" s="6" customFormat="1" ht="12.75" x14ac:dyDescent="0.2">
      <c r="A69" s="23">
        <v>59</v>
      </c>
      <c r="B69" s="61">
        <v>46411</v>
      </c>
      <c r="C69" s="63" t="s">
        <v>105</v>
      </c>
      <c r="D69" s="63" t="s">
        <v>87</v>
      </c>
      <c r="E69" s="25">
        <v>30</v>
      </c>
      <c r="F69" s="28"/>
      <c r="G69" s="64">
        <f t="shared" si="30"/>
        <v>0</v>
      </c>
      <c r="H69" s="65"/>
      <c r="I69" s="66"/>
      <c r="J69" s="67"/>
      <c r="M69" s="68"/>
      <c r="O69" s="63" t="s">
        <v>87</v>
      </c>
      <c r="P69" s="25">
        <v>30</v>
      </c>
      <c r="Q69" s="28"/>
      <c r="R69" s="64">
        <f t="shared" si="31"/>
        <v>0</v>
      </c>
      <c r="S69" s="65"/>
      <c r="T69" s="66"/>
      <c r="U69" s="67"/>
      <c r="W69" s="63"/>
      <c r="X69" s="25"/>
      <c r="Y69" s="28"/>
      <c r="Z69" s="64">
        <f t="shared" si="32"/>
        <v>0</v>
      </c>
      <c r="AA69" s="65"/>
      <c r="AB69" s="66"/>
      <c r="AC69" s="67"/>
      <c r="AE69" s="63"/>
      <c r="AF69" s="25"/>
      <c r="AG69" s="28"/>
      <c r="AH69" s="64">
        <f t="shared" si="33"/>
        <v>0</v>
      </c>
      <c r="AI69" s="65"/>
      <c r="AJ69" s="66"/>
      <c r="AK69" s="67"/>
      <c r="AM69" s="63"/>
      <c r="AN69" s="25"/>
      <c r="AO69" s="28"/>
      <c r="AP69" s="64">
        <f t="shared" si="34"/>
        <v>0</v>
      </c>
      <c r="AQ69" s="65"/>
      <c r="AR69" s="66"/>
      <c r="AS69" s="67"/>
      <c r="AU69" s="63"/>
      <c r="AV69" s="25"/>
      <c r="AW69" s="28"/>
      <c r="AX69" s="64">
        <f t="shared" si="35"/>
        <v>0</v>
      </c>
      <c r="AY69" s="65"/>
      <c r="AZ69" s="66"/>
      <c r="BA69" s="67"/>
      <c r="BC69" s="42"/>
    </row>
    <row r="70" spans="1:55" s="6" customFormat="1" ht="12.75" x14ac:dyDescent="0.2">
      <c r="A70" s="23">
        <v>60</v>
      </c>
      <c r="B70" s="61">
        <v>46134</v>
      </c>
      <c r="C70" s="63" t="s">
        <v>106</v>
      </c>
      <c r="D70" s="63" t="s">
        <v>104</v>
      </c>
      <c r="E70" s="25">
        <v>4.08</v>
      </c>
      <c r="F70" s="28"/>
      <c r="G70" s="64">
        <f t="shared" si="30"/>
        <v>0</v>
      </c>
      <c r="H70" s="65"/>
      <c r="I70" s="66"/>
      <c r="J70" s="67"/>
      <c r="M70" s="68"/>
      <c r="O70" s="63" t="s">
        <v>104</v>
      </c>
      <c r="P70" s="25">
        <v>4.08</v>
      </c>
      <c r="Q70" s="28"/>
      <c r="R70" s="64">
        <f t="shared" si="31"/>
        <v>0</v>
      </c>
      <c r="S70" s="65"/>
      <c r="T70" s="66"/>
      <c r="U70" s="67"/>
      <c r="W70" s="63"/>
      <c r="X70" s="25"/>
      <c r="Y70" s="28"/>
      <c r="Z70" s="64">
        <f t="shared" si="32"/>
        <v>0</v>
      </c>
      <c r="AA70" s="65"/>
      <c r="AB70" s="66"/>
      <c r="AC70" s="67"/>
      <c r="AE70" s="63"/>
      <c r="AF70" s="25"/>
      <c r="AG70" s="28"/>
      <c r="AH70" s="64">
        <f t="shared" si="33"/>
        <v>0</v>
      </c>
      <c r="AI70" s="65"/>
      <c r="AJ70" s="66"/>
      <c r="AK70" s="67"/>
      <c r="AM70" s="63"/>
      <c r="AN70" s="25"/>
      <c r="AO70" s="28"/>
      <c r="AP70" s="64">
        <f t="shared" si="34"/>
        <v>0</v>
      </c>
      <c r="AQ70" s="65"/>
      <c r="AR70" s="66"/>
      <c r="AS70" s="67"/>
      <c r="AU70" s="63"/>
      <c r="AV70" s="25"/>
      <c r="AW70" s="28"/>
      <c r="AX70" s="64">
        <f t="shared" si="35"/>
        <v>0</v>
      </c>
      <c r="AY70" s="65"/>
      <c r="AZ70" s="66"/>
      <c r="BA70" s="67"/>
      <c r="BC70" s="42"/>
    </row>
    <row r="71" spans="1:55" s="6" customFormat="1" ht="12.75" x14ac:dyDescent="0.2">
      <c r="A71" s="23">
        <v>61</v>
      </c>
      <c r="B71" s="61">
        <v>46453</v>
      </c>
      <c r="C71" s="63" t="s">
        <v>107</v>
      </c>
      <c r="D71" s="63" t="s">
        <v>42</v>
      </c>
      <c r="E71" s="25">
        <v>12</v>
      </c>
      <c r="F71" s="28"/>
      <c r="G71" s="64">
        <f t="shared" si="30"/>
        <v>0</v>
      </c>
      <c r="H71" s="65"/>
      <c r="I71" s="66"/>
      <c r="J71" s="67"/>
      <c r="M71" s="68"/>
      <c r="O71" s="63" t="s">
        <v>42</v>
      </c>
      <c r="P71" s="25">
        <v>12</v>
      </c>
      <c r="Q71" s="28"/>
      <c r="R71" s="64">
        <f t="shared" si="31"/>
        <v>0</v>
      </c>
      <c r="S71" s="65"/>
      <c r="T71" s="66"/>
      <c r="U71" s="67"/>
      <c r="W71" s="63"/>
      <c r="X71" s="25"/>
      <c r="Y71" s="28"/>
      <c r="Z71" s="64">
        <f t="shared" si="32"/>
        <v>0</v>
      </c>
      <c r="AA71" s="65"/>
      <c r="AB71" s="66"/>
      <c r="AC71" s="67"/>
      <c r="AE71" s="63"/>
      <c r="AF71" s="25"/>
      <c r="AG71" s="28"/>
      <c r="AH71" s="64">
        <f t="shared" si="33"/>
        <v>0</v>
      </c>
      <c r="AI71" s="65"/>
      <c r="AJ71" s="66"/>
      <c r="AK71" s="67"/>
      <c r="AM71" s="63"/>
      <c r="AN71" s="25"/>
      <c r="AO71" s="28"/>
      <c r="AP71" s="64">
        <f t="shared" si="34"/>
        <v>0</v>
      </c>
      <c r="AQ71" s="65"/>
      <c r="AR71" s="66"/>
      <c r="AS71" s="67"/>
      <c r="AU71" s="63"/>
      <c r="AV71" s="25"/>
      <c r="AW71" s="28"/>
      <c r="AX71" s="64">
        <f t="shared" si="35"/>
        <v>0</v>
      </c>
      <c r="AY71" s="65"/>
      <c r="AZ71" s="66"/>
      <c r="BA71" s="67"/>
      <c r="BC71" s="42"/>
    </row>
    <row r="72" spans="1:55" s="6" customFormat="1" ht="12.75" x14ac:dyDescent="0.2">
      <c r="A72" s="23">
        <v>62</v>
      </c>
      <c r="B72" s="61">
        <v>46134</v>
      </c>
      <c r="C72" s="63" t="s">
        <v>106</v>
      </c>
      <c r="D72" s="63" t="s">
        <v>104</v>
      </c>
      <c r="E72" s="25">
        <v>4.2300000000000004</v>
      </c>
      <c r="F72" s="28"/>
      <c r="G72" s="64">
        <f t="shared" si="30"/>
        <v>0</v>
      </c>
      <c r="H72" s="65"/>
      <c r="I72" s="66"/>
      <c r="J72" s="67"/>
      <c r="M72" s="68"/>
      <c r="O72" s="63" t="s">
        <v>104</v>
      </c>
      <c r="P72" s="25">
        <v>4.2300000000000004</v>
      </c>
      <c r="Q72" s="28"/>
      <c r="R72" s="64">
        <f t="shared" si="31"/>
        <v>0</v>
      </c>
      <c r="S72" s="65"/>
      <c r="T72" s="66"/>
      <c r="U72" s="67"/>
      <c r="W72" s="63"/>
      <c r="X72" s="25"/>
      <c r="Y72" s="28"/>
      <c r="Z72" s="64">
        <f t="shared" si="32"/>
        <v>0</v>
      </c>
      <c r="AA72" s="65"/>
      <c r="AB72" s="66"/>
      <c r="AC72" s="67"/>
      <c r="AE72" s="63"/>
      <c r="AF72" s="25"/>
      <c r="AG72" s="28"/>
      <c r="AH72" s="64">
        <f t="shared" si="33"/>
        <v>0</v>
      </c>
      <c r="AI72" s="65"/>
      <c r="AJ72" s="66"/>
      <c r="AK72" s="67"/>
      <c r="AM72" s="63"/>
      <c r="AN72" s="25"/>
      <c r="AO72" s="28"/>
      <c r="AP72" s="64">
        <f t="shared" si="34"/>
        <v>0</v>
      </c>
      <c r="AQ72" s="65"/>
      <c r="AR72" s="66"/>
      <c r="AS72" s="67"/>
      <c r="AU72" s="63"/>
      <c r="AV72" s="25"/>
      <c r="AW72" s="28"/>
      <c r="AX72" s="64">
        <f t="shared" si="35"/>
        <v>0</v>
      </c>
      <c r="AY72" s="65"/>
      <c r="AZ72" s="66"/>
      <c r="BA72" s="67"/>
      <c r="BC72" s="42"/>
    </row>
    <row r="73" spans="1:55" s="6" customFormat="1" ht="12" customHeight="1" x14ac:dyDescent="0.2">
      <c r="A73" s="23">
        <v>63</v>
      </c>
      <c r="B73" s="61">
        <v>46456</v>
      </c>
      <c r="C73" s="63" t="s">
        <v>108</v>
      </c>
      <c r="D73" s="63" t="s">
        <v>42</v>
      </c>
      <c r="E73" s="25">
        <v>3</v>
      </c>
      <c r="F73" s="28"/>
      <c r="G73" s="64">
        <f t="shared" si="30"/>
        <v>0</v>
      </c>
      <c r="H73" s="65"/>
      <c r="I73" s="66"/>
      <c r="J73" s="67"/>
      <c r="M73" s="68"/>
      <c r="O73" s="63" t="s">
        <v>42</v>
      </c>
      <c r="P73" s="25">
        <v>3</v>
      </c>
      <c r="Q73" s="28"/>
      <c r="R73" s="64">
        <f t="shared" si="31"/>
        <v>0</v>
      </c>
      <c r="S73" s="65"/>
      <c r="T73" s="66"/>
      <c r="U73" s="67"/>
      <c r="W73" s="63"/>
      <c r="X73" s="25"/>
      <c r="Y73" s="28"/>
      <c r="Z73" s="64">
        <f t="shared" si="32"/>
        <v>0</v>
      </c>
      <c r="AA73" s="65"/>
      <c r="AB73" s="66"/>
      <c r="AC73" s="67"/>
      <c r="AE73" s="63"/>
      <c r="AF73" s="25"/>
      <c r="AG73" s="28"/>
      <c r="AH73" s="64">
        <f t="shared" si="33"/>
        <v>0</v>
      </c>
      <c r="AI73" s="65"/>
      <c r="AJ73" s="66"/>
      <c r="AK73" s="67"/>
      <c r="AM73" s="63"/>
      <c r="AN73" s="25"/>
      <c r="AO73" s="28"/>
      <c r="AP73" s="64">
        <f t="shared" si="34"/>
        <v>0</v>
      </c>
      <c r="AQ73" s="65"/>
      <c r="AR73" s="66"/>
      <c r="AS73" s="67"/>
      <c r="AU73" s="63"/>
      <c r="AV73" s="25"/>
      <c r="AW73" s="28"/>
      <c r="AX73" s="64">
        <f t="shared" si="35"/>
        <v>0</v>
      </c>
      <c r="AY73" s="65"/>
      <c r="AZ73" s="66"/>
      <c r="BA73" s="67"/>
      <c r="BC73" s="42"/>
    </row>
    <row r="74" spans="1:55" s="6" customFormat="1" ht="12.75" x14ac:dyDescent="0.2">
      <c r="A74" s="23">
        <v>64</v>
      </c>
      <c r="B74" s="61">
        <v>46134</v>
      </c>
      <c r="C74" s="63" t="s">
        <v>106</v>
      </c>
      <c r="D74" s="63" t="s">
        <v>104</v>
      </c>
      <c r="E74" s="25">
        <v>0.28999999999999998</v>
      </c>
      <c r="F74" s="28"/>
      <c r="G74" s="64">
        <f t="shared" si="30"/>
        <v>0</v>
      </c>
      <c r="H74" s="65"/>
      <c r="I74" s="66"/>
      <c r="J74" s="67"/>
      <c r="M74" s="68"/>
      <c r="O74" s="63" t="s">
        <v>104</v>
      </c>
      <c r="P74" s="25">
        <v>0.28999999999999998</v>
      </c>
      <c r="Q74" s="28"/>
      <c r="R74" s="64">
        <f t="shared" si="31"/>
        <v>0</v>
      </c>
      <c r="S74" s="65"/>
      <c r="T74" s="66"/>
      <c r="U74" s="67"/>
      <c r="W74" s="63"/>
      <c r="X74" s="25"/>
      <c r="Y74" s="28"/>
      <c r="Z74" s="64">
        <f t="shared" si="32"/>
        <v>0</v>
      </c>
      <c r="AA74" s="65"/>
      <c r="AB74" s="66"/>
      <c r="AC74" s="67"/>
      <c r="AE74" s="63"/>
      <c r="AF74" s="25"/>
      <c r="AG74" s="28"/>
      <c r="AH74" s="64">
        <f t="shared" si="33"/>
        <v>0</v>
      </c>
      <c r="AI74" s="65"/>
      <c r="AJ74" s="66"/>
      <c r="AK74" s="67"/>
      <c r="AM74" s="63"/>
      <c r="AN74" s="25"/>
      <c r="AO74" s="28"/>
      <c r="AP74" s="64">
        <f t="shared" si="34"/>
        <v>0</v>
      </c>
      <c r="AQ74" s="65"/>
      <c r="AR74" s="66"/>
      <c r="AS74" s="67"/>
      <c r="AU74" s="63"/>
      <c r="AV74" s="25"/>
      <c r="AW74" s="28"/>
      <c r="AX74" s="64">
        <f t="shared" si="35"/>
        <v>0</v>
      </c>
      <c r="AY74" s="65"/>
      <c r="AZ74" s="66"/>
      <c r="BA74" s="67"/>
      <c r="BC74" s="42"/>
    </row>
    <row r="75" spans="1:55" s="6" customFormat="1" ht="12.75" x14ac:dyDescent="0.2">
      <c r="A75" s="23">
        <v>65</v>
      </c>
      <c r="B75" s="61">
        <v>46141</v>
      </c>
      <c r="C75" s="63" t="s">
        <v>192</v>
      </c>
      <c r="D75" s="63" t="s">
        <v>193</v>
      </c>
      <c r="E75" s="25">
        <v>110</v>
      </c>
      <c r="F75" s="28"/>
      <c r="G75" s="64">
        <f t="shared" si="30"/>
        <v>0</v>
      </c>
      <c r="H75" s="65"/>
      <c r="I75" s="66"/>
      <c r="J75" s="67"/>
      <c r="M75" s="68"/>
      <c r="O75" s="63" t="s">
        <v>193</v>
      </c>
      <c r="P75" s="25">
        <v>110</v>
      </c>
      <c r="Q75" s="28"/>
      <c r="R75" s="64">
        <f t="shared" si="31"/>
        <v>0</v>
      </c>
      <c r="S75" s="65"/>
      <c r="T75" s="66"/>
      <c r="U75" s="67"/>
      <c r="W75" s="63"/>
      <c r="X75" s="25"/>
      <c r="Y75" s="28"/>
      <c r="Z75" s="64">
        <f t="shared" si="32"/>
        <v>0</v>
      </c>
      <c r="AA75" s="65"/>
      <c r="AB75" s="66"/>
      <c r="AC75" s="67"/>
      <c r="AE75" s="63"/>
      <c r="AF75" s="25"/>
      <c r="AG75" s="28"/>
      <c r="AH75" s="64">
        <f t="shared" si="33"/>
        <v>0</v>
      </c>
      <c r="AI75" s="65"/>
      <c r="AJ75" s="66"/>
      <c r="AK75" s="67"/>
      <c r="AM75" s="63"/>
      <c r="AN75" s="25"/>
      <c r="AO75" s="28"/>
      <c r="AP75" s="64">
        <f t="shared" si="34"/>
        <v>0</v>
      </c>
      <c r="AQ75" s="65"/>
      <c r="AR75" s="66"/>
      <c r="AS75" s="67"/>
      <c r="AU75" s="63"/>
      <c r="AV75" s="25"/>
      <c r="AW75" s="28"/>
      <c r="AX75" s="64">
        <f t="shared" si="35"/>
        <v>0</v>
      </c>
      <c r="AY75" s="65"/>
      <c r="AZ75" s="66"/>
      <c r="BA75" s="67"/>
      <c r="BC75" s="42"/>
    </row>
    <row r="76" spans="1:55" s="6" customFormat="1" ht="12.75" x14ac:dyDescent="0.2">
      <c r="A76" s="23">
        <v>66</v>
      </c>
      <c r="B76" s="61">
        <v>46181</v>
      </c>
      <c r="C76" s="63" t="s">
        <v>194</v>
      </c>
      <c r="D76" s="63" t="s">
        <v>42</v>
      </c>
      <c r="E76" s="25">
        <v>103</v>
      </c>
      <c r="F76" s="28"/>
      <c r="G76" s="64">
        <f t="shared" si="30"/>
        <v>0</v>
      </c>
      <c r="H76" s="65"/>
      <c r="I76" s="66"/>
      <c r="J76" s="67"/>
      <c r="M76" s="68"/>
      <c r="O76" s="63" t="s">
        <v>42</v>
      </c>
      <c r="P76" s="25">
        <v>103</v>
      </c>
      <c r="Q76" s="28"/>
      <c r="R76" s="64">
        <f t="shared" si="31"/>
        <v>0</v>
      </c>
      <c r="S76" s="65"/>
      <c r="T76" s="66"/>
      <c r="U76" s="67"/>
      <c r="W76" s="63"/>
      <c r="X76" s="25"/>
      <c r="Y76" s="28"/>
      <c r="Z76" s="64">
        <f t="shared" si="32"/>
        <v>0</v>
      </c>
      <c r="AA76" s="65"/>
      <c r="AB76" s="66"/>
      <c r="AC76" s="67"/>
      <c r="AE76" s="63"/>
      <c r="AF76" s="25"/>
      <c r="AG76" s="28"/>
      <c r="AH76" s="64">
        <f t="shared" si="33"/>
        <v>0</v>
      </c>
      <c r="AI76" s="65"/>
      <c r="AJ76" s="66"/>
      <c r="AK76" s="67"/>
      <c r="AM76" s="63"/>
      <c r="AN76" s="25"/>
      <c r="AO76" s="28"/>
      <c r="AP76" s="64">
        <f t="shared" si="34"/>
        <v>0</v>
      </c>
      <c r="AQ76" s="65"/>
      <c r="AR76" s="66"/>
      <c r="AS76" s="67"/>
      <c r="AU76" s="63"/>
      <c r="AV76" s="25"/>
      <c r="AW76" s="28"/>
      <c r="AX76" s="64">
        <f t="shared" si="35"/>
        <v>0</v>
      </c>
      <c r="AY76" s="65"/>
      <c r="AZ76" s="66"/>
      <c r="BA76" s="67"/>
      <c r="BC76" s="42"/>
    </row>
    <row r="77" spans="1:55" s="6" customFormat="1" ht="12.75" x14ac:dyDescent="0.2">
      <c r="A77" s="23">
        <v>67</v>
      </c>
      <c r="B77" s="61">
        <v>46225</v>
      </c>
      <c r="C77" s="63" t="s">
        <v>195</v>
      </c>
      <c r="D77" s="63" t="s">
        <v>151</v>
      </c>
      <c r="E77" s="25">
        <v>0.35</v>
      </c>
      <c r="F77" s="28"/>
      <c r="G77" s="64">
        <f t="shared" si="30"/>
        <v>0</v>
      </c>
      <c r="H77" s="65"/>
      <c r="I77" s="66"/>
      <c r="J77" s="67"/>
      <c r="M77" s="68"/>
      <c r="O77" s="63" t="s">
        <v>151</v>
      </c>
      <c r="P77" s="25">
        <v>0.35</v>
      </c>
      <c r="Q77" s="28"/>
      <c r="R77" s="64">
        <f t="shared" si="31"/>
        <v>0</v>
      </c>
      <c r="S77" s="65"/>
      <c r="T77" s="66"/>
      <c r="U77" s="67"/>
      <c r="W77" s="63"/>
      <c r="X77" s="25"/>
      <c r="Y77" s="28"/>
      <c r="Z77" s="64">
        <f t="shared" si="32"/>
        <v>0</v>
      </c>
      <c r="AA77" s="65"/>
      <c r="AB77" s="66"/>
      <c r="AC77" s="67"/>
      <c r="AE77" s="63"/>
      <c r="AF77" s="25"/>
      <c r="AG77" s="28"/>
      <c r="AH77" s="64">
        <f t="shared" si="33"/>
        <v>0</v>
      </c>
      <c r="AI77" s="65"/>
      <c r="AJ77" s="66"/>
      <c r="AK77" s="67"/>
      <c r="AM77" s="63"/>
      <c r="AN77" s="25"/>
      <c r="AO77" s="28"/>
      <c r="AP77" s="64">
        <f t="shared" si="34"/>
        <v>0</v>
      </c>
      <c r="AQ77" s="65"/>
      <c r="AR77" s="66"/>
      <c r="AS77" s="67"/>
      <c r="AU77" s="63"/>
      <c r="AV77" s="25"/>
      <c r="AW77" s="28"/>
      <c r="AX77" s="64">
        <f t="shared" si="35"/>
        <v>0</v>
      </c>
      <c r="AY77" s="65"/>
      <c r="AZ77" s="66"/>
      <c r="BA77" s="67"/>
      <c r="BC77" s="42"/>
    </row>
    <row r="78" spans="1:55" s="6" customFormat="1" ht="12.75" x14ac:dyDescent="0.2">
      <c r="A78" s="23">
        <v>68</v>
      </c>
      <c r="B78" s="61">
        <v>46231</v>
      </c>
      <c r="C78" s="63" t="s">
        <v>196</v>
      </c>
      <c r="D78" s="63" t="s">
        <v>151</v>
      </c>
      <c r="E78" s="25">
        <v>0.63</v>
      </c>
      <c r="F78" s="28"/>
      <c r="G78" s="64">
        <f t="shared" si="30"/>
        <v>0</v>
      </c>
      <c r="H78" s="65"/>
      <c r="I78" s="66"/>
      <c r="J78" s="67"/>
      <c r="M78" s="68"/>
      <c r="O78" s="63" t="s">
        <v>151</v>
      </c>
      <c r="P78" s="25">
        <v>0.63</v>
      </c>
      <c r="Q78" s="28"/>
      <c r="R78" s="64">
        <f t="shared" si="31"/>
        <v>0</v>
      </c>
      <c r="S78" s="65"/>
      <c r="T78" s="66"/>
      <c r="U78" s="67"/>
      <c r="W78" s="63"/>
      <c r="X78" s="25"/>
      <c r="Y78" s="28"/>
      <c r="Z78" s="64">
        <f t="shared" si="32"/>
        <v>0</v>
      </c>
      <c r="AA78" s="65"/>
      <c r="AB78" s="66"/>
      <c r="AC78" s="67"/>
      <c r="AE78" s="63"/>
      <c r="AF78" s="25"/>
      <c r="AG78" s="28"/>
      <c r="AH78" s="64">
        <f t="shared" si="33"/>
        <v>0</v>
      </c>
      <c r="AI78" s="65"/>
      <c r="AJ78" s="66"/>
      <c r="AK78" s="67"/>
      <c r="AM78" s="63"/>
      <c r="AN78" s="25"/>
      <c r="AO78" s="28"/>
      <c r="AP78" s="64">
        <f t="shared" si="34"/>
        <v>0</v>
      </c>
      <c r="AQ78" s="65"/>
      <c r="AR78" s="66"/>
      <c r="AS78" s="67"/>
      <c r="AU78" s="63"/>
      <c r="AV78" s="25"/>
      <c r="AW78" s="28"/>
      <c r="AX78" s="64">
        <f t="shared" si="35"/>
        <v>0</v>
      </c>
      <c r="AY78" s="65"/>
      <c r="AZ78" s="66"/>
      <c r="BA78" s="67"/>
      <c r="BC78" s="42"/>
    </row>
    <row r="79" spans="1:55" s="6" customFormat="1" ht="12.75" x14ac:dyDescent="0.2">
      <c r="A79" s="23">
        <v>69</v>
      </c>
      <c r="B79" s="61">
        <v>46411</v>
      </c>
      <c r="C79" s="63" t="s">
        <v>105</v>
      </c>
      <c r="D79" s="63" t="s">
        <v>87</v>
      </c>
      <c r="E79" s="25">
        <v>24</v>
      </c>
      <c r="F79" s="28"/>
      <c r="G79" s="64">
        <f t="shared" si="30"/>
        <v>0</v>
      </c>
      <c r="H79" s="65"/>
      <c r="I79" s="66"/>
      <c r="J79" s="67"/>
      <c r="M79" s="68"/>
      <c r="O79" s="63"/>
      <c r="P79" s="25"/>
      <c r="Q79" s="28"/>
      <c r="R79" s="64">
        <f t="shared" si="31"/>
        <v>0</v>
      </c>
      <c r="S79" s="65"/>
      <c r="T79" s="66"/>
      <c r="U79" s="67"/>
      <c r="W79" s="63" t="s">
        <v>87</v>
      </c>
      <c r="X79" s="25">
        <v>24</v>
      </c>
      <c r="Y79" s="28"/>
      <c r="Z79" s="64">
        <f t="shared" si="32"/>
        <v>0</v>
      </c>
      <c r="AA79" s="65"/>
      <c r="AB79" s="66"/>
      <c r="AC79" s="67"/>
      <c r="AE79" s="63"/>
      <c r="AF79" s="25"/>
      <c r="AG79" s="28"/>
      <c r="AH79" s="64">
        <f t="shared" si="33"/>
        <v>0</v>
      </c>
      <c r="AI79" s="65"/>
      <c r="AJ79" s="66"/>
      <c r="AK79" s="67"/>
      <c r="AM79" s="63"/>
      <c r="AN79" s="25"/>
      <c r="AO79" s="28"/>
      <c r="AP79" s="64">
        <f t="shared" si="34"/>
        <v>0</v>
      </c>
      <c r="AQ79" s="65"/>
      <c r="AR79" s="66"/>
      <c r="AS79" s="67"/>
      <c r="AU79" s="63"/>
      <c r="AV79" s="25"/>
      <c r="AW79" s="28"/>
      <c r="AX79" s="64">
        <f t="shared" si="35"/>
        <v>0</v>
      </c>
      <c r="AY79" s="65"/>
      <c r="AZ79" s="66"/>
      <c r="BA79" s="67"/>
      <c r="BC79" s="42"/>
    </row>
    <row r="80" spans="1:55" s="6" customFormat="1" ht="12.75" x14ac:dyDescent="0.2">
      <c r="A80" s="23">
        <v>70</v>
      </c>
      <c r="B80" s="61">
        <v>46134</v>
      </c>
      <c r="C80" s="63" t="s">
        <v>106</v>
      </c>
      <c r="D80" s="63" t="s">
        <v>104</v>
      </c>
      <c r="E80" s="25">
        <v>1.36</v>
      </c>
      <c r="F80" s="28"/>
      <c r="G80" s="64">
        <f t="shared" si="30"/>
        <v>0</v>
      </c>
      <c r="H80" s="65"/>
      <c r="I80" s="66"/>
      <c r="J80" s="67"/>
      <c r="M80" s="68"/>
      <c r="O80" s="63"/>
      <c r="P80" s="25"/>
      <c r="Q80" s="28"/>
      <c r="R80" s="64">
        <f t="shared" si="31"/>
        <v>0</v>
      </c>
      <c r="S80" s="65"/>
      <c r="T80" s="66"/>
      <c r="U80" s="67"/>
      <c r="W80" s="63" t="s">
        <v>104</v>
      </c>
      <c r="X80" s="25">
        <v>1.36</v>
      </c>
      <c r="Y80" s="28"/>
      <c r="Z80" s="64">
        <f t="shared" si="32"/>
        <v>0</v>
      </c>
      <c r="AA80" s="65"/>
      <c r="AB80" s="66"/>
      <c r="AC80" s="67"/>
      <c r="AE80" s="63"/>
      <c r="AF80" s="25"/>
      <c r="AG80" s="28"/>
      <c r="AH80" s="64">
        <f t="shared" si="33"/>
        <v>0</v>
      </c>
      <c r="AI80" s="65"/>
      <c r="AJ80" s="66"/>
      <c r="AK80" s="67"/>
      <c r="AM80" s="63"/>
      <c r="AN80" s="25"/>
      <c r="AO80" s="28"/>
      <c r="AP80" s="64">
        <f t="shared" si="34"/>
        <v>0</v>
      </c>
      <c r="AQ80" s="65"/>
      <c r="AR80" s="66"/>
      <c r="AS80" s="67"/>
      <c r="AU80" s="63"/>
      <c r="AV80" s="25"/>
      <c r="AW80" s="28"/>
      <c r="AX80" s="64">
        <f t="shared" si="35"/>
        <v>0</v>
      </c>
      <c r="AY80" s="65"/>
      <c r="AZ80" s="66"/>
      <c r="BA80" s="67"/>
      <c r="BC80" s="42"/>
    </row>
    <row r="81" spans="1:55" s="6" customFormat="1" ht="12.75" x14ac:dyDescent="0.2">
      <c r="A81" s="23">
        <v>71</v>
      </c>
      <c r="B81" s="61">
        <v>46453</v>
      </c>
      <c r="C81" s="63" t="s">
        <v>107</v>
      </c>
      <c r="D81" s="63" t="s">
        <v>42</v>
      </c>
      <c r="E81" s="25">
        <v>4</v>
      </c>
      <c r="F81" s="28"/>
      <c r="G81" s="64">
        <f t="shared" si="30"/>
        <v>0</v>
      </c>
      <c r="H81" s="65"/>
      <c r="I81" s="66"/>
      <c r="J81" s="67"/>
      <c r="M81" s="68"/>
      <c r="O81" s="63"/>
      <c r="P81" s="25"/>
      <c r="Q81" s="28"/>
      <c r="R81" s="64">
        <f t="shared" si="31"/>
        <v>0</v>
      </c>
      <c r="S81" s="65"/>
      <c r="T81" s="66"/>
      <c r="U81" s="67"/>
      <c r="W81" s="63" t="s">
        <v>42</v>
      </c>
      <c r="X81" s="25">
        <v>4</v>
      </c>
      <c r="Y81" s="28"/>
      <c r="Z81" s="64">
        <f t="shared" si="32"/>
        <v>0</v>
      </c>
      <c r="AA81" s="65"/>
      <c r="AB81" s="66"/>
      <c r="AC81" s="67"/>
      <c r="AE81" s="63"/>
      <c r="AF81" s="25"/>
      <c r="AG81" s="28"/>
      <c r="AH81" s="64">
        <f t="shared" si="33"/>
        <v>0</v>
      </c>
      <c r="AI81" s="65"/>
      <c r="AJ81" s="66"/>
      <c r="AK81" s="67"/>
      <c r="AM81" s="63"/>
      <c r="AN81" s="25"/>
      <c r="AO81" s="28"/>
      <c r="AP81" s="64">
        <f t="shared" si="34"/>
        <v>0</v>
      </c>
      <c r="AQ81" s="65"/>
      <c r="AR81" s="66"/>
      <c r="AS81" s="67"/>
      <c r="AU81" s="63"/>
      <c r="AV81" s="25"/>
      <c r="AW81" s="28"/>
      <c r="AX81" s="64">
        <f t="shared" si="35"/>
        <v>0</v>
      </c>
      <c r="AY81" s="65"/>
      <c r="AZ81" s="66"/>
      <c r="BA81" s="67"/>
      <c r="BC81" s="42"/>
    </row>
    <row r="82" spans="1:55" s="6" customFormat="1" ht="12.75" x14ac:dyDescent="0.2">
      <c r="A82" s="23">
        <v>72</v>
      </c>
      <c r="B82" s="61">
        <v>46134</v>
      </c>
      <c r="C82" s="63" t="s">
        <v>106</v>
      </c>
      <c r="D82" s="63" t="s">
        <v>104</v>
      </c>
      <c r="E82" s="25">
        <v>33.840000000000003</v>
      </c>
      <c r="F82" s="28"/>
      <c r="G82" s="64">
        <f t="shared" si="30"/>
        <v>0</v>
      </c>
      <c r="H82" s="65"/>
      <c r="I82" s="66"/>
      <c r="J82" s="67"/>
      <c r="M82" s="68"/>
      <c r="O82" s="63"/>
      <c r="P82" s="25"/>
      <c r="Q82" s="28"/>
      <c r="R82" s="64">
        <f t="shared" si="31"/>
        <v>0</v>
      </c>
      <c r="S82" s="65"/>
      <c r="T82" s="66"/>
      <c r="U82" s="67"/>
      <c r="W82" s="63" t="s">
        <v>104</v>
      </c>
      <c r="X82" s="25">
        <v>33.840000000000003</v>
      </c>
      <c r="Y82" s="28"/>
      <c r="Z82" s="64">
        <f t="shared" si="32"/>
        <v>0</v>
      </c>
      <c r="AA82" s="65"/>
      <c r="AB82" s="66"/>
      <c r="AC82" s="67"/>
      <c r="AE82" s="63"/>
      <c r="AF82" s="25"/>
      <c r="AG82" s="28"/>
      <c r="AH82" s="64">
        <f t="shared" si="33"/>
        <v>0</v>
      </c>
      <c r="AI82" s="65"/>
      <c r="AJ82" s="66"/>
      <c r="AK82" s="67"/>
      <c r="AM82" s="63"/>
      <c r="AN82" s="25"/>
      <c r="AO82" s="28"/>
      <c r="AP82" s="64">
        <f t="shared" si="34"/>
        <v>0</v>
      </c>
      <c r="AQ82" s="65"/>
      <c r="AR82" s="66"/>
      <c r="AS82" s="67"/>
      <c r="AU82" s="63"/>
      <c r="AV82" s="25"/>
      <c r="AW82" s="28"/>
      <c r="AX82" s="64">
        <f t="shared" si="35"/>
        <v>0</v>
      </c>
      <c r="AY82" s="65"/>
      <c r="AZ82" s="66"/>
      <c r="BA82" s="67"/>
      <c r="BC82" s="42"/>
    </row>
    <row r="83" spans="1:55" s="6" customFormat="1" ht="12.75" x14ac:dyDescent="0.2">
      <c r="A83" s="23">
        <v>73</v>
      </c>
      <c r="B83" s="61">
        <v>46456</v>
      </c>
      <c r="C83" s="63" t="s">
        <v>108</v>
      </c>
      <c r="D83" s="63" t="s">
        <v>42</v>
      </c>
      <c r="E83" s="25">
        <v>24</v>
      </c>
      <c r="F83" s="28"/>
      <c r="G83" s="64">
        <f t="shared" si="30"/>
        <v>0</v>
      </c>
      <c r="H83" s="65"/>
      <c r="I83" s="66"/>
      <c r="J83" s="67"/>
      <c r="M83" s="68"/>
      <c r="O83" s="63"/>
      <c r="P83" s="25"/>
      <c r="Q83" s="28"/>
      <c r="R83" s="64">
        <f t="shared" si="31"/>
        <v>0</v>
      </c>
      <c r="S83" s="65"/>
      <c r="T83" s="66"/>
      <c r="U83" s="67"/>
      <c r="W83" s="63" t="s">
        <v>42</v>
      </c>
      <c r="X83" s="25">
        <v>24</v>
      </c>
      <c r="Y83" s="28"/>
      <c r="Z83" s="64">
        <f t="shared" si="32"/>
        <v>0</v>
      </c>
      <c r="AA83" s="65"/>
      <c r="AB83" s="66"/>
      <c r="AC83" s="67"/>
      <c r="AE83" s="63"/>
      <c r="AF83" s="25"/>
      <c r="AG83" s="28"/>
      <c r="AH83" s="64">
        <f t="shared" si="33"/>
        <v>0</v>
      </c>
      <c r="AI83" s="65"/>
      <c r="AJ83" s="66"/>
      <c r="AK83" s="67"/>
      <c r="AM83" s="63"/>
      <c r="AN83" s="25"/>
      <c r="AO83" s="28"/>
      <c r="AP83" s="64">
        <f t="shared" si="34"/>
        <v>0</v>
      </c>
      <c r="AQ83" s="65"/>
      <c r="AR83" s="66"/>
      <c r="AS83" s="67"/>
      <c r="AU83" s="63"/>
      <c r="AV83" s="25"/>
      <c r="AW83" s="28"/>
      <c r="AX83" s="64">
        <f t="shared" si="35"/>
        <v>0</v>
      </c>
      <c r="AY83" s="65"/>
      <c r="AZ83" s="66"/>
      <c r="BA83" s="67"/>
      <c r="BC83" s="42"/>
    </row>
    <row r="84" spans="1:55" s="6" customFormat="1" ht="12.75" x14ac:dyDescent="0.2">
      <c r="A84" s="23">
        <v>74</v>
      </c>
      <c r="B84" s="61">
        <v>46383</v>
      </c>
      <c r="C84" s="63" t="s">
        <v>102</v>
      </c>
      <c r="D84" s="63" t="s">
        <v>87</v>
      </c>
      <c r="E84" s="25">
        <v>800</v>
      </c>
      <c r="F84" s="28"/>
      <c r="G84" s="64">
        <f t="shared" si="30"/>
        <v>0</v>
      </c>
      <c r="H84" s="65"/>
      <c r="I84" s="66"/>
      <c r="J84" s="67"/>
      <c r="M84" s="68"/>
      <c r="O84" s="63"/>
      <c r="P84" s="25"/>
      <c r="Q84" s="28"/>
      <c r="R84" s="64">
        <f t="shared" si="31"/>
        <v>0</v>
      </c>
      <c r="S84" s="65"/>
      <c r="T84" s="66"/>
      <c r="U84" s="67"/>
      <c r="W84" s="63" t="s">
        <v>87</v>
      </c>
      <c r="X84" s="25">
        <v>800</v>
      </c>
      <c r="Y84" s="28"/>
      <c r="Z84" s="64">
        <f t="shared" si="32"/>
        <v>0</v>
      </c>
      <c r="AA84" s="65"/>
      <c r="AB84" s="66"/>
      <c r="AC84" s="67"/>
      <c r="AE84" s="63"/>
      <c r="AF84" s="25"/>
      <c r="AG84" s="28"/>
      <c r="AH84" s="64">
        <f t="shared" si="33"/>
        <v>0</v>
      </c>
      <c r="AI84" s="65"/>
      <c r="AJ84" s="66"/>
      <c r="AK84" s="67"/>
      <c r="AM84" s="63"/>
      <c r="AN84" s="25"/>
      <c r="AO84" s="28"/>
      <c r="AP84" s="64">
        <f t="shared" si="34"/>
        <v>0</v>
      </c>
      <c r="AQ84" s="65"/>
      <c r="AR84" s="66"/>
      <c r="AS84" s="67"/>
      <c r="AU84" s="63"/>
      <c r="AV84" s="25"/>
      <c r="AW84" s="28"/>
      <c r="AX84" s="64">
        <f t="shared" si="35"/>
        <v>0</v>
      </c>
      <c r="AY84" s="65"/>
      <c r="AZ84" s="66"/>
      <c r="BA84" s="67"/>
      <c r="BC84" s="42"/>
    </row>
    <row r="85" spans="1:55" s="6" customFormat="1" ht="12.75" x14ac:dyDescent="0.2">
      <c r="A85" s="23">
        <v>75</v>
      </c>
      <c r="B85" s="61">
        <v>46512</v>
      </c>
      <c r="C85" s="63" t="s">
        <v>187</v>
      </c>
      <c r="D85" s="63" t="s">
        <v>87</v>
      </c>
      <c r="E85" s="25">
        <v>800</v>
      </c>
      <c r="F85" s="28"/>
      <c r="G85" s="64">
        <f t="shared" si="30"/>
        <v>0</v>
      </c>
      <c r="H85" s="65"/>
      <c r="I85" s="66"/>
      <c r="J85" s="67"/>
      <c r="M85" s="68"/>
      <c r="O85" s="63"/>
      <c r="P85" s="25"/>
      <c r="Q85" s="28"/>
      <c r="R85" s="64">
        <f t="shared" si="31"/>
        <v>0</v>
      </c>
      <c r="S85" s="65"/>
      <c r="T85" s="66"/>
      <c r="U85" s="67"/>
      <c r="W85" s="63" t="s">
        <v>87</v>
      </c>
      <c r="X85" s="25">
        <v>800</v>
      </c>
      <c r="Y85" s="28"/>
      <c r="Z85" s="64">
        <f t="shared" si="32"/>
        <v>0</v>
      </c>
      <c r="AA85" s="65"/>
      <c r="AB85" s="66"/>
      <c r="AC85" s="67"/>
      <c r="AE85" s="63"/>
      <c r="AF85" s="25"/>
      <c r="AG85" s="28"/>
      <c r="AH85" s="64">
        <f t="shared" si="33"/>
        <v>0</v>
      </c>
      <c r="AI85" s="65"/>
      <c r="AJ85" s="66"/>
      <c r="AK85" s="67"/>
      <c r="AM85" s="63"/>
      <c r="AN85" s="25"/>
      <c r="AO85" s="28"/>
      <c r="AP85" s="64">
        <f t="shared" si="34"/>
        <v>0</v>
      </c>
      <c r="AQ85" s="65"/>
      <c r="AR85" s="66"/>
      <c r="AS85" s="67"/>
      <c r="AU85" s="63"/>
      <c r="AV85" s="25"/>
      <c r="AW85" s="28"/>
      <c r="AX85" s="64">
        <f t="shared" si="35"/>
        <v>0</v>
      </c>
      <c r="AY85" s="65"/>
      <c r="AZ85" s="66"/>
      <c r="BA85" s="67"/>
      <c r="BC85" s="42"/>
    </row>
    <row r="86" spans="1:55" s="6" customFormat="1" ht="12.75" x14ac:dyDescent="0.2">
      <c r="A86" s="23">
        <v>76</v>
      </c>
      <c r="B86" s="61">
        <v>46522</v>
      </c>
      <c r="C86" s="63" t="s">
        <v>188</v>
      </c>
      <c r="D86" s="63" t="s">
        <v>42</v>
      </c>
      <c r="E86" s="25">
        <v>134</v>
      </c>
      <c r="F86" s="28"/>
      <c r="G86" s="64">
        <f t="shared" si="30"/>
        <v>0</v>
      </c>
      <c r="H86" s="65"/>
      <c r="I86" s="66"/>
      <c r="J86" s="67"/>
      <c r="M86" s="68"/>
      <c r="O86" s="63"/>
      <c r="P86" s="25"/>
      <c r="Q86" s="28"/>
      <c r="R86" s="64">
        <f t="shared" si="31"/>
        <v>0</v>
      </c>
      <c r="S86" s="65"/>
      <c r="T86" s="66"/>
      <c r="U86" s="67"/>
      <c r="W86" s="63" t="s">
        <v>42</v>
      </c>
      <c r="X86" s="25">
        <v>134</v>
      </c>
      <c r="Y86" s="28"/>
      <c r="Z86" s="64">
        <f t="shared" si="32"/>
        <v>0</v>
      </c>
      <c r="AA86" s="65"/>
      <c r="AB86" s="66"/>
      <c r="AC86" s="67"/>
      <c r="AE86" s="63"/>
      <c r="AF86" s="25"/>
      <c r="AG86" s="28"/>
      <c r="AH86" s="64">
        <f t="shared" si="33"/>
        <v>0</v>
      </c>
      <c r="AI86" s="65"/>
      <c r="AJ86" s="66"/>
      <c r="AK86" s="67"/>
      <c r="AM86" s="63"/>
      <c r="AN86" s="25"/>
      <c r="AO86" s="28"/>
      <c r="AP86" s="64">
        <f t="shared" si="34"/>
        <v>0</v>
      </c>
      <c r="AQ86" s="65"/>
      <c r="AR86" s="66"/>
      <c r="AS86" s="67"/>
      <c r="AU86" s="63"/>
      <c r="AV86" s="25"/>
      <c r="AW86" s="28"/>
      <c r="AX86" s="64">
        <f t="shared" si="35"/>
        <v>0</v>
      </c>
      <c r="AY86" s="65"/>
      <c r="AZ86" s="66"/>
      <c r="BA86" s="67"/>
      <c r="BC86" s="42"/>
    </row>
    <row r="87" spans="1:55" s="6" customFormat="1" ht="12.75" x14ac:dyDescent="0.2">
      <c r="A87" s="23">
        <v>77</v>
      </c>
      <c r="B87" s="61">
        <v>46383</v>
      </c>
      <c r="C87" s="63" t="s">
        <v>102</v>
      </c>
      <c r="D87" s="63" t="s">
        <v>87</v>
      </c>
      <c r="E87" s="25">
        <v>100</v>
      </c>
      <c r="F87" s="28"/>
      <c r="G87" s="64">
        <f t="shared" si="30"/>
        <v>0</v>
      </c>
      <c r="H87" s="65"/>
      <c r="I87" s="66"/>
      <c r="J87" s="67"/>
      <c r="M87" s="68"/>
      <c r="O87" s="63"/>
      <c r="P87" s="25"/>
      <c r="Q87" s="28"/>
      <c r="R87" s="64">
        <f t="shared" si="31"/>
        <v>0</v>
      </c>
      <c r="S87" s="65"/>
      <c r="T87" s="66"/>
      <c r="U87" s="67"/>
      <c r="W87" s="63"/>
      <c r="X87" s="25"/>
      <c r="Y87" s="28"/>
      <c r="Z87" s="64">
        <f t="shared" si="32"/>
        <v>0</v>
      </c>
      <c r="AA87" s="65"/>
      <c r="AB87" s="66"/>
      <c r="AC87" s="67"/>
      <c r="AE87" s="63" t="s">
        <v>87</v>
      </c>
      <c r="AF87" s="25">
        <v>100</v>
      </c>
      <c r="AG87" s="28"/>
      <c r="AH87" s="64">
        <f t="shared" si="33"/>
        <v>0</v>
      </c>
      <c r="AI87" s="65"/>
      <c r="AJ87" s="66"/>
      <c r="AK87" s="67"/>
      <c r="AM87" s="63"/>
      <c r="AN87" s="25"/>
      <c r="AO87" s="28"/>
      <c r="AP87" s="64">
        <f t="shared" si="34"/>
        <v>0</v>
      </c>
      <c r="AQ87" s="65"/>
      <c r="AR87" s="66"/>
      <c r="AS87" s="67"/>
      <c r="AU87" s="63"/>
      <c r="AV87" s="25"/>
      <c r="AW87" s="28"/>
      <c r="AX87" s="64">
        <f t="shared" si="35"/>
        <v>0</v>
      </c>
      <c r="AY87" s="65"/>
      <c r="AZ87" s="66"/>
      <c r="BA87" s="67"/>
      <c r="BC87" s="42"/>
    </row>
    <row r="88" spans="1:55" s="6" customFormat="1" ht="12.75" x14ac:dyDescent="0.2">
      <c r="A88" s="23">
        <v>78</v>
      </c>
      <c r="B88" s="61">
        <v>46512</v>
      </c>
      <c r="C88" s="63" t="s">
        <v>187</v>
      </c>
      <c r="D88" s="63" t="s">
        <v>87</v>
      </c>
      <c r="E88" s="25">
        <v>100</v>
      </c>
      <c r="F88" s="28"/>
      <c r="G88" s="64">
        <f t="shared" si="30"/>
        <v>0</v>
      </c>
      <c r="H88" s="65"/>
      <c r="I88" s="66"/>
      <c r="J88" s="67"/>
      <c r="M88" s="68"/>
      <c r="O88" s="63"/>
      <c r="P88" s="25"/>
      <c r="Q88" s="28"/>
      <c r="R88" s="64">
        <f t="shared" si="31"/>
        <v>0</v>
      </c>
      <c r="S88" s="65"/>
      <c r="T88" s="66"/>
      <c r="U88" s="67"/>
      <c r="W88" s="63"/>
      <c r="X88" s="25"/>
      <c r="Y88" s="28"/>
      <c r="Z88" s="64">
        <f t="shared" si="32"/>
        <v>0</v>
      </c>
      <c r="AA88" s="65"/>
      <c r="AB88" s="66"/>
      <c r="AC88" s="67"/>
      <c r="AE88" s="63" t="s">
        <v>87</v>
      </c>
      <c r="AF88" s="25">
        <v>100</v>
      </c>
      <c r="AG88" s="28"/>
      <c r="AH88" s="64">
        <f t="shared" si="33"/>
        <v>0</v>
      </c>
      <c r="AI88" s="65"/>
      <c r="AJ88" s="66"/>
      <c r="AK88" s="67"/>
      <c r="AM88" s="63"/>
      <c r="AN88" s="25"/>
      <c r="AO88" s="28"/>
      <c r="AP88" s="64">
        <f t="shared" si="34"/>
        <v>0</v>
      </c>
      <c r="AQ88" s="65"/>
      <c r="AR88" s="66"/>
      <c r="AS88" s="67"/>
      <c r="AU88" s="63"/>
      <c r="AV88" s="25"/>
      <c r="AW88" s="28"/>
      <c r="AX88" s="64">
        <f t="shared" si="35"/>
        <v>0</v>
      </c>
      <c r="AY88" s="65"/>
      <c r="AZ88" s="66"/>
      <c r="BA88" s="67"/>
      <c r="BC88" s="42"/>
    </row>
    <row r="89" spans="1:55" s="6" customFormat="1" ht="12.75" x14ac:dyDescent="0.2">
      <c r="A89" s="23">
        <v>79</v>
      </c>
      <c r="B89" s="61">
        <v>46522</v>
      </c>
      <c r="C89" s="63" t="s">
        <v>188</v>
      </c>
      <c r="D89" s="63" t="s">
        <v>42</v>
      </c>
      <c r="E89" s="25">
        <v>17</v>
      </c>
      <c r="F89" s="28"/>
      <c r="G89" s="64">
        <f t="shared" si="30"/>
        <v>0</v>
      </c>
      <c r="H89" s="65"/>
      <c r="I89" s="66"/>
      <c r="J89" s="67"/>
      <c r="M89" s="68"/>
      <c r="O89" s="63"/>
      <c r="P89" s="25"/>
      <c r="Q89" s="28"/>
      <c r="R89" s="64">
        <f t="shared" si="31"/>
        <v>0</v>
      </c>
      <c r="S89" s="65"/>
      <c r="T89" s="66"/>
      <c r="U89" s="67"/>
      <c r="W89" s="63"/>
      <c r="X89" s="25"/>
      <c r="Y89" s="28"/>
      <c r="Z89" s="64">
        <f t="shared" si="32"/>
        <v>0</v>
      </c>
      <c r="AA89" s="65"/>
      <c r="AB89" s="66"/>
      <c r="AC89" s="67"/>
      <c r="AE89" s="63" t="s">
        <v>42</v>
      </c>
      <c r="AF89" s="25">
        <v>17</v>
      </c>
      <c r="AG89" s="28"/>
      <c r="AH89" s="64">
        <f t="shared" si="33"/>
        <v>0</v>
      </c>
      <c r="AI89" s="65"/>
      <c r="AJ89" s="66"/>
      <c r="AK89" s="67"/>
      <c r="AM89" s="63"/>
      <c r="AN89" s="25"/>
      <c r="AO89" s="28"/>
      <c r="AP89" s="64">
        <f t="shared" si="34"/>
        <v>0</v>
      </c>
      <c r="AQ89" s="65"/>
      <c r="AR89" s="66"/>
      <c r="AS89" s="67"/>
      <c r="AU89" s="63"/>
      <c r="AV89" s="25"/>
      <c r="AW89" s="28"/>
      <c r="AX89" s="64">
        <f t="shared" si="35"/>
        <v>0</v>
      </c>
      <c r="AY89" s="65"/>
      <c r="AZ89" s="66"/>
      <c r="BA89" s="67"/>
      <c r="BC89" s="42"/>
    </row>
    <row r="90" spans="1:55" s="6" customFormat="1" ht="12.75" x14ac:dyDescent="0.2">
      <c r="A90" s="23">
        <v>80</v>
      </c>
      <c r="B90" s="61">
        <v>46411</v>
      </c>
      <c r="C90" s="63" t="s">
        <v>105</v>
      </c>
      <c r="D90" s="63" t="s">
        <v>87</v>
      </c>
      <c r="E90" s="25">
        <v>44</v>
      </c>
      <c r="F90" s="28"/>
      <c r="G90" s="64">
        <f t="shared" si="30"/>
        <v>0</v>
      </c>
      <c r="H90" s="65"/>
      <c r="I90" s="66"/>
      <c r="J90" s="67"/>
      <c r="M90" s="68"/>
      <c r="O90" s="63"/>
      <c r="P90" s="25"/>
      <c r="Q90" s="28"/>
      <c r="R90" s="64">
        <f t="shared" si="31"/>
        <v>0</v>
      </c>
      <c r="S90" s="65"/>
      <c r="T90" s="66"/>
      <c r="U90" s="67"/>
      <c r="W90" s="63"/>
      <c r="X90" s="25"/>
      <c r="Y90" s="28"/>
      <c r="Z90" s="64">
        <f t="shared" si="32"/>
        <v>0</v>
      </c>
      <c r="AA90" s="65"/>
      <c r="AB90" s="66"/>
      <c r="AC90" s="67"/>
      <c r="AE90" s="63" t="s">
        <v>87</v>
      </c>
      <c r="AF90" s="25">
        <v>44</v>
      </c>
      <c r="AG90" s="28"/>
      <c r="AH90" s="64">
        <f t="shared" si="33"/>
        <v>0</v>
      </c>
      <c r="AI90" s="65"/>
      <c r="AJ90" s="66"/>
      <c r="AK90" s="67"/>
      <c r="AM90" s="63"/>
      <c r="AN90" s="25"/>
      <c r="AO90" s="28"/>
      <c r="AP90" s="64">
        <f t="shared" si="34"/>
        <v>0</v>
      </c>
      <c r="AQ90" s="65"/>
      <c r="AR90" s="66"/>
      <c r="AS90" s="67"/>
      <c r="AU90" s="63"/>
      <c r="AV90" s="25"/>
      <c r="AW90" s="28"/>
      <c r="AX90" s="64">
        <f t="shared" si="35"/>
        <v>0</v>
      </c>
      <c r="AY90" s="65"/>
      <c r="AZ90" s="66"/>
      <c r="BA90" s="67"/>
      <c r="BC90" s="42"/>
    </row>
    <row r="91" spans="1:55" s="6" customFormat="1" ht="12.75" x14ac:dyDescent="0.2">
      <c r="A91" s="23">
        <v>81</v>
      </c>
      <c r="B91" s="61">
        <v>46134</v>
      </c>
      <c r="C91" s="63" t="s">
        <v>106</v>
      </c>
      <c r="D91" s="63" t="s">
        <v>104</v>
      </c>
      <c r="E91" s="25">
        <v>1.36</v>
      </c>
      <c r="F91" s="28"/>
      <c r="G91" s="64">
        <f t="shared" si="30"/>
        <v>0</v>
      </c>
      <c r="H91" s="65"/>
      <c r="I91" s="66"/>
      <c r="J91" s="67"/>
      <c r="M91" s="68"/>
      <c r="O91" s="63"/>
      <c r="P91" s="25"/>
      <c r="Q91" s="28"/>
      <c r="R91" s="64">
        <f t="shared" si="31"/>
        <v>0</v>
      </c>
      <c r="S91" s="65"/>
      <c r="T91" s="66"/>
      <c r="U91" s="67"/>
      <c r="W91" s="63"/>
      <c r="X91" s="25"/>
      <c r="Y91" s="28"/>
      <c r="Z91" s="64">
        <f t="shared" si="32"/>
        <v>0</v>
      </c>
      <c r="AA91" s="65"/>
      <c r="AB91" s="66"/>
      <c r="AC91" s="67"/>
      <c r="AE91" s="63" t="s">
        <v>104</v>
      </c>
      <c r="AF91" s="25">
        <v>1.36</v>
      </c>
      <c r="AG91" s="28"/>
      <c r="AH91" s="64">
        <f t="shared" si="33"/>
        <v>0</v>
      </c>
      <c r="AI91" s="65"/>
      <c r="AJ91" s="66"/>
      <c r="AK91" s="67"/>
      <c r="AM91" s="63"/>
      <c r="AN91" s="25"/>
      <c r="AO91" s="28"/>
      <c r="AP91" s="64">
        <f t="shared" si="34"/>
        <v>0</v>
      </c>
      <c r="AQ91" s="65"/>
      <c r="AR91" s="66"/>
      <c r="AS91" s="67"/>
      <c r="AU91" s="63"/>
      <c r="AV91" s="25"/>
      <c r="AW91" s="28"/>
      <c r="AX91" s="64">
        <f t="shared" si="35"/>
        <v>0</v>
      </c>
      <c r="AY91" s="65"/>
      <c r="AZ91" s="66"/>
      <c r="BA91" s="67"/>
      <c r="BC91" s="42"/>
    </row>
    <row r="92" spans="1:55" s="6" customFormat="1" ht="12.75" x14ac:dyDescent="0.2">
      <c r="A92" s="23">
        <v>82</v>
      </c>
      <c r="B92" s="61">
        <v>46453</v>
      </c>
      <c r="C92" s="63" t="s">
        <v>107</v>
      </c>
      <c r="D92" s="63" t="s">
        <v>42</v>
      </c>
      <c r="E92" s="25">
        <v>4</v>
      </c>
      <c r="F92" s="28"/>
      <c r="G92" s="64">
        <f t="shared" si="30"/>
        <v>0</v>
      </c>
      <c r="H92" s="65"/>
      <c r="I92" s="66"/>
      <c r="J92" s="67"/>
      <c r="M92" s="68"/>
      <c r="O92" s="63"/>
      <c r="P92" s="25"/>
      <c r="Q92" s="28"/>
      <c r="R92" s="64">
        <f t="shared" si="31"/>
        <v>0</v>
      </c>
      <c r="S92" s="65"/>
      <c r="T92" s="66"/>
      <c r="U92" s="67"/>
      <c r="W92" s="63"/>
      <c r="X92" s="25"/>
      <c r="Y92" s="28"/>
      <c r="Z92" s="64">
        <f t="shared" si="32"/>
        <v>0</v>
      </c>
      <c r="AA92" s="65"/>
      <c r="AB92" s="66"/>
      <c r="AC92" s="67"/>
      <c r="AE92" s="63" t="s">
        <v>42</v>
      </c>
      <c r="AF92" s="25">
        <v>4</v>
      </c>
      <c r="AG92" s="28"/>
      <c r="AH92" s="64">
        <f t="shared" si="33"/>
        <v>0</v>
      </c>
      <c r="AI92" s="65"/>
      <c r="AJ92" s="66"/>
      <c r="AK92" s="67"/>
      <c r="AM92" s="63"/>
      <c r="AN92" s="25"/>
      <c r="AO92" s="28"/>
      <c r="AP92" s="64">
        <f t="shared" si="34"/>
        <v>0</v>
      </c>
      <c r="AQ92" s="65"/>
      <c r="AR92" s="66"/>
      <c r="AS92" s="67"/>
      <c r="AU92" s="63"/>
      <c r="AV92" s="25"/>
      <c r="AW92" s="28"/>
      <c r="AX92" s="64">
        <f t="shared" si="35"/>
        <v>0</v>
      </c>
      <c r="AY92" s="65"/>
      <c r="AZ92" s="66"/>
      <c r="BA92" s="67"/>
      <c r="BC92" s="42"/>
    </row>
    <row r="93" spans="1:55" s="6" customFormat="1" ht="12.75" x14ac:dyDescent="0.2">
      <c r="A93" s="23">
        <v>83</v>
      </c>
      <c r="B93" s="61">
        <v>46134</v>
      </c>
      <c r="C93" s="63" t="s">
        <v>106</v>
      </c>
      <c r="D93" s="63" t="s">
        <v>104</v>
      </c>
      <c r="E93" s="25">
        <v>32.43</v>
      </c>
      <c r="F93" s="28"/>
      <c r="G93" s="64">
        <f t="shared" si="30"/>
        <v>0</v>
      </c>
      <c r="H93" s="65"/>
      <c r="I93" s="66"/>
      <c r="J93" s="67"/>
      <c r="M93" s="68"/>
      <c r="O93" s="63"/>
      <c r="P93" s="25"/>
      <c r="Q93" s="28"/>
      <c r="R93" s="64">
        <f t="shared" si="31"/>
        <v>0</v>
      </c>
      <c r="S93" s="65"/>
      <c r="T93" s="66"/>
      <c r="U93" s="67"/>
      <c r="W93" s="63"/>
      <c r="X93" s="25"/>
      <c r="Y93" s="28"/>
      <c r="Z93" s="64">
        <f t="shared" si="32"/>
        <v>0</v>
      </c>
      <c r="AA93" s="65"/>
      <c r="AB93" s="66"/>
      <c r="AC93" s="67"/>
      <c r="AE93" s="63" t="s">
        <v>104</v>
      </c>
      <c r="AF93" s="25">
        <v>32.43</v>
      </c>
      <c r="AG93" s="28"/>
      <c r="AH93" s="64">
        <f t="shared" si="33"/>
        <v>0</v>
      </c>
      <c r="AI93" s="65"/>
      <c r="AJ93" s="66"/>
      <c r="AK93" s="67"/>
      <c r="AM93" s="63"/>
      <c r="AN93" s="25"/>
      <c r="AO93" s="28"/>
      <c r="AP93" s="64">
        <f t="shared" si="34"/>
        <v>0</v>
      </c>
      <c r="AQ93" s="65"/>
      <c r="AR93" s="66"/>
      <c r="AS93" s="67"/>
      <c r="AU93" s="63"/>
      <c r="AV93" s="25"/>
      <c r="AW93" s="28"/>
      <c r="AX93" s="64">
        <f t="shared" si="35"/>
        <v>0</v>
      </c>
      <c r="AY93" s="65"/>
      <c r="AZ93" s="66"/>
      <c r="BA93" s="67"/>
      <c r="BC93" s="42"/>
    </row>
    <row r="94" spans="1:55" s="6" customFormat="1" ht="12.75" x14ac:dyDescent="0.2">
      <c r="A94" s="23">
        <v>84</v>
      </c>
      <c r="B94" s="61">
        <v>46456</v>
      </c>
      <c r="C94" s="63" t="s">
        <v>108</v>
      </c>
      <c r="D94" s="63" t="s">
        <v>42</v>
      </c>
      <c r="E94" s="25">
        <v>23</v>
      </c>
      <c r="F94" s="28"/>
      <c r="G94" s="64">
        <f t="shared" si="30"/>
        <v>0</v>
      </c>
      <c r="H94" s="65"/>
      <c r="I94" s="66"/>
      <c r="J94" s="67"/>
      <c r="M94" s="68"/>
      <c r="O94" s="63"/>
      <c r="P94" s="25"/>
      <c r="Q94" s="28"/>
      <c r="R94" s="64">
        <f t="shared" si="31"/>
        <v>0</v>
      </c>
      <c r="S94" s="65"/>
      <c r="T94" s="66"/>
      <c r="U94" s="67"/>
      <c r="W94" s="63"/>
      <c r="X94" s="25"/>
      <c r="Y94" s="28"/>
      <c r="Z94" s="64">
        <f t="shared" si="32"/>
        <v>0</v>
      </c>
      <c r="AA94" s="65"/>
      <c r="AB94" s="66"/>
      <c r="AC94" s="67"/>
      <c r="AE94" s="63" t="s">
        <v>42</v>
      </c>
      <c r="AF94" s="25">
        <v>23</v>
      </c>
      <c r="AG94" s="28"/>
      <c r="AH94" s="64">
        <f t="shared" si="33"/>
        <v>0</v>
      </c>
      <c r="AI94" s="65"/>
      <c r="AJ94" s="66"/>
      <c r="AK94" s="67"/>
      <c r="AM94" s="63"/>
      <c r="AN94" s="25"/>
      <c r="AO94" s="28"/>
      <c r="AP94" s="64">
        <f t="shared" si="34"/>
        <v>0</v>
      </c>
      <c r="AQ94" s="65"/>
      <c r="AR94" s="66"/>
      <c r="AS94" s="67"/>
      <c r="AU94" s="63"/>
      <c r="AV94" s="25"/>
      <c r="AW94" s="28"/>
      <c r="AX94" s="64">
        <f t="shared" si="35"/>
        <v>0</v>
      </c>
      <c r="AY94" s="65"/>
      <c r="AZ94" s="66"/>
      <c r="BA94" s="67"/>
      <c r="BC94" s="42"/>
    </row>
    <row r="95" spans="1:55" s="6" customFormat="1" ht="12.75" x14ac:dyDescent="0.2">
      <c r="A95" s="23">
        <v>85</v>
      </c>
      <c r="B95" s="61">
        <v>46383</v>
      </c>
      <c r="C95" s="63" t="s">
        <v>102</v>
      </c>
      <c r="D95" s="63" t="s">
        <v>87</v>
      </c>
      <c r="E95" s="25">
        <v>600</v>
      </c>
      <c r="F95" s="28"/>
      <c r="G95" s="64">
        <f t="shared" si="30"/>
        <v>0</v>
      </c>
      <c r="H95" s="65"/>
      <c r="I95" s="66"/>
      <c r="J95" s="67"/>
      <c r="M95" s="68"/>
      <c r="O95" s="63"/>
      <c r="P95" s="25"/>
      <c r="Q95" s="28"/>
      <c r="R95" s="64">
        <f t="shared" si="31"/>
        <v>0</v>
      </c>
      <c r="S95" s="65"/>
      <c r="T95" s="66"/>
      <c r="U95" s="67"/>
      <c r="W95" s="63"/>
      <c r="X95" s="25"/>
      <c r="Y95" s="28"/>
      <c r="Z95" s="64">
        <f t="shared" si="32"/>
        <v>0</v>
      </c>
      <c r="AA95" s="65"/>
      <c r="AB95" s="66"/>
      <c r="AC95" s="67"/>
      <c r="AE95" s="63" t="s">
        <v>87</v>
      </c>
      <c r="AF95" s="25">
        <v>600</v>
      </c>
      <c r="AG95" s="28"/>
      <c r="AH95" s="64">
        <f t="shared" si="33"/>
        <v>0</v>
      </c>
      <c r="AI95" s="65"/>
      <c r="AJ95" s="66"/>
      <c r="AK95" s="67"/>
      <c r="AM95" s="63"/>
      <c r="AN95" s="25"/>
      <c r="AO95" s="28"/>
      <c r="AP95" s="64">
        <f t="shared" si="34"/>
        <v>0</v>
      </c>
      <c r="AQ95" s="65"/>
      <c r="AR95" s="66"/>
      <c r="AS95" s="67"/>
      <c r="AU95" s="63"/>
      <c r="AV95" s="25"/>
      <c r="AW95" s="28"/>
      <c r="AX95" s="64">
        <f t="shared" si="35"/>
        <v>0</v>
      </c>
      <c r="AY95" s="65"/>
      <c r="AZ95" s="66"/>
      <c r="BA95" s="67"/>
      <c r="BC95" s="42"/>
    </row>
    <row r="96" spans="1:55" s="6" customFormat="1" ht="12.75" x14ac:dyDescent="0.2">
      <c r="A96" s="23">
        <v>86</v>
      </c>
      <c r="B96" s="61">
        <v>46512</v>
      </c>
      <c r="C96" s="63" t="s">
        <v>187</v>
      </c>
      <c r="D96" s="63" t="s">
        <v>87</v>
      </c>
      <c r="E96" s="25">
        <v>600</v>
      </c>
      <c r="F96" s="28"/>
      <c r="G96" s="64">
        <f t="shared" si="30"/>
        <v>0</v>
      </c>
      <c r="H96" s="65"/>
      <c r="I96" s="66"/>
      <c r="J96" s="67"/>
      <c r="M96" s="68"/>
      <c r="O96" s="63"/>
      <c r="P96" s="25"/>
      <c r="Q96" s="28"/>
      <c r="R96" s="64">
        <f t="shared" si="31"/>
        <v>0</v>
      </c>
      <c r="S96" s="65"/>
      <c r="T96" s="66"/>
      <c r="U96" s="67"/>
      <c r="W96" s="63"/>
      <c r="X96" s="25"/>
      <c r="Y96" s="28"/>
      <c r="Z96" s="64">
        <f t="shared" si="32"/>
        <v>0</v>
      </c>
      <c r="AA96" s="65"/>
      <c r="AB96" s="66"/>
      <c r="AC96" s="67"/>
      <c r="AE96" s="63" t="s">
        <v>87</v>
      </c>
      <c r="AF96" s="25">
        <v>600</v>
      </c>
      <c r="AG96" s="28"/>
      <c r="AH96" s="64">
        <f t="shared" si="33"/>
        <v>0</v>
      </c>
      <c r="AI96" s="65"/>
      <c r="AJ96" s="66"/>
      <c r="AK96" s="67"/>
      <c r="AM96" s="63"/>
      <c r="AN96" s="25"/>
      <c r="AO96" s="28"/>
      <c r="AP96" s="64">
        <f t="shared" si="34"/>
        <v>0</v>
      </c>
      <c r="AQ96" s="65"/>
      <c r="AR96" s="66"/>
      <c r="AS96" s="67"/>
      <c r="AU96" s="63"/>
      <c r="AV96" s="25"/>
      <c r="AW96" s="28"/>
      <c r="AX96" s="64">
        <f t="shared" si="35"/>
        <v>0</v>
      </c>
      <c r="AY96" s="65"/>
      <c r="AZ96" s="66"/>
      <c r="BA96" s="67"/>
      <c r="BC96" s="42"/>
    </row>
    <row r="97" spans="1:55" s="6" customFormat="1" ht="12.75" x14ac:dyDescent="0.2">
      <c r="A97" s="23">
        <v>87</v>
      </c>
      <c r="B97" s="61">
        <v>46522</v>
      </c>
      <c r="C97" s="63" t="s">
        <v>188</v>
      </c>
      <c r="D97" s="63" t="s">
        <v>42</v>
      </c>
      <c r="E97" s="25">
        <v>100</v>
      </c>
      <c r="F97" s="28"/>
      <c r="G97" s="64">
        <f t="shared" si="30"/>
        <v>0</v>
      </c>
      <c r="H97" s="65"/>
      <c r="I97" s="66"/>
      <c r="J97" s="67"/>
      <c r="M97" s="68"/>
      <c r="O97" s="63"/>
      <c r="P97" s="25"/>
      <c r="Q97" s="28"/>
      <c r="R97" s="64">
        <f t="shared" si="31"/>
        <v>0</v>
      </c>
      <c r="S97" s="65"/>
      <c r="T97" s="66"/>
      <c r="U97" s="67"/>
      <c r="W97" s="63"/>
      <c r="X97" s="25"/>
      <c r="Y97" s="28"/>
      <c r="Z97" s="64">
        <f t="shared" si="32"/>
        <v>0</v>
      </c>
      <c r="AA97" s="65"/>
      <c r="AB97" s="66"/>
      <c r="AC97" s="67"/>
      <c r="AE97" s="63" t="s">
        <v>42</v>
      </c>
      <c r="AF97" s="25">
        <v>100</v>
      </c>
      <c r="AG97" s="28"/>
      <c r="AH97" s="64">
        <f t="shared" si="33"/>
        <v>0</v>
      </c>
      <c r="AI97" s="65"/>
      <c r="AJ97" s="66"/>
      <c r="AK97" s="67"/>
      <c r="AM97" s="63"/>
      <c r="AN97" s="25"/>
      <c r="AO97" s="28"/>
      <c r="AP97" s="64">
        <f t="shared" si="34"/>
        <v>0</v>
      </c>
      <c r="AQ97" s="65"/>
      <c r="AR97" s="66"/>
      <c r="AS97" s="67"/>
      <c r="AU97" s="63"/>
      <c r="AV97" s="25"/>
      <c r="AW97" s="28"/>
      <c r="AX97" s="64">
        <f t="shared" si="35"/>
        <v>0</v>
      </c>
      <c r="AY97" s="65"/>
      <c r="AZ97" s="66"/>
      <c r="BA97" s="67"/>
      <c r="BC97" s="42"/>
    </row>
    <row r="98" spans="1:55" s="6" customFormat="1" ht="12.75" x14ac:dyDescent="0.2">
      <c r="A98" s="23">
        <v>88</v>
      </c>
      <c r="B98" s="61">
        <v>46383</v>
      </c>
      <c r="C98" s="63" t="s">
        <v>102</v>
      </c>
      <c r="D98" s="63" t="s">
        <v>87</v>
      </c>
      <c r="E98" s="25">
        <v>110</v>
      </c>
      <c r="F98" s="28"/>
      <c r="G98" s="64">
        <f t="shared" si="30"/>
        <v>0</v>
      </c>
      <c r="H98" s="65"/>
      <c r="I98" s="66"/>
      <c r="J98" s="67"/>
      <c r="M98" s="68"/>
      <c r="O98" s="63"/>
      <c r="P98" s="25"/>
      <c r="Q98" s="28"/>
      <c r="R98" s="64">
        <f t="shared" si="31"/>
        <v>0</v>
      </c>
      <c r="S98" s="65"/>
      <c r="T98" s="66"/>
      <c r="U98" s="67"/>
      <c r="W98" s="63"/>
      <c r="X98" s="25"/>
      <c r="Y98" s="28"/>
      <c r="Z98" s="64">
        <f t="shared" si="32"/>
        <v>0</v>
      </c>
      <c r="AA98" s="65"/>
      <c r="AB98" s="66"/>
      <c r="AC98" s="67"/>
      <c r="AE98" s="63"/>
      <c r="AF98" s="25"/>
      <c r="AG98" s="28"/>
      <c r="AH98" s="64">
        <f t="shared" si="33"/>
        <v>0</v>
      </c>
      <c r="AI98" s="65"/>
      <c r="AJ98" s="66"/>
      <c r="AK98" s="67"/>
      <c r="AM98" s="63" t="s">
        <v>87</v>
      </c>
      <c r="AN98" s="25">
        <v>110</v>
      </c>
      <c r="AO98" s="28"/>
      <c r="AP98" s="64">
        <f t="shared" si="34"/>
        <v>0</v>
      </c>
      <c r="AQ98" s="65"/>
      <c r="AR98" s="66"/>
      <c r="AS98" s="67"/>
      <c r="AU98" s="63"/>
      <c r="AV98" s="25"/>
      <c r="AW98" s="28"/>
      <c r="AX98" s="64">
        <f t="shared" si="35"/>
        <v>0</v>
      </c>
      <c r="AY98" s="65"/>
      <c r="AZ98" s="66"/>
      <c r="BA98" s="67"/>
      <c r="BC98" s="42"/>
    </row>
    <row r="99" spans="1:55" s="6" customFormat="1" ht="12.75" x14ac:dyDescent="0.2">
      <c r="A99" s="23">
        <v>89</v>
      </c>
      <c r="B99" s="61">
        <v>46512</v>
      </c>
      <c r="C99" s="63" t="s">
        <v>187</v>
      </c>
      <c r="D99" s="63" t="s">
        <v>87</v>
      </c>
      <c r="E99" s="25">
        <v>110</v>
      </c>
      <c r="F99" s="28"/>
      <c r="G99" s="64">
        <f t="shared" si="30"/>
        <v>0</v>
      </c>
      <c r="H99" s="65"/>
      <c r="I99" s="66"/>
      <c r="J99" s="67"/>
      <c r="M99" s="68"/>
      <c r="O99" s="63"/>
      <c r="P99" s="25"/>
      <c r="Q99" s="28"/>
      <c r="R99" s="64">
        <f t="shared" si="31"/>
        <v>0</v>
      </c>
      <c r="S99" s="65"/>
      <c r="T99" s="66"/>
      <c r="U99" s="67"/>
      <c r="W99" s="63"/>
      <c r="X99" s="25"/>
      <c r="Y99" s="28"/>
      <c r="Z99" s="64">
        <f t="shared" si="32"/>
        <v>0</v>
      </c>
      <c r="AA99" s="65"/>
      <c r="AB99" s="66"/>
      <c r="AC99" s="67"/>
      <c r="AE99" s="63"/>
      <c r="AF99" s="25"/>
      <c r="AG99" s="28"/>
      <c r="AH99" s="64">
        <f t="shared" si="33"/>
        <v>0</v>
      </c>
      <c r="AI99" s="65"/>
      <c r="AJ99" s="66"/>
      <c r="AK99" s="67"/>
      <c r="AM99" s="63" t="s">
        <v>87</v>
      </c>
      <c r="AN99" s="25">
        <v>110</v>
      </c>
      <c r="AO99" s="28"/>
      <c r="AP99" s="64">
        <f t="shared" si="34"/>
        <v>0</v>
      </c>
      <c r="AQ99" s="65"/>
      <c r="AR99" s="66"/>
      <c r="AS99" s="67"/>
      <c r="AU99" s="63"/>
      <c r="AV99" s="25"/>
      <c r="AW99" s="28"/>
      <c r="AX99" s="64">
        <f t="shared" si="35"/>
        <v>0</v>
      </c>
      <c r="AY99" s="65"/>
      <c r="AZ99" s="66"/>
      <c r="BA99" s="67"/>
      <c r="BC99" s="42"/>
    </row>
    <row r="100" spans="1:55" s="6" customFormat="1" ht="12.75" x14ac:dyDescent="0.2">
      <c r="A100" s="23">
        <v>90</v>
      </c>
      <c r="B100" s="61">
        <v>46522</v>
      </c>
      <c r="C100" s="63" t="s">
        <v>188</v>
      </c>
      <c r="D100" s="63" t="s">
        <v>42</v>
      </c>
      <c r="E100" s="25">
        <v>18</v>
      </c>
      <c r="F100" s="28"/>
      <c r="G100" s="64">
        <f t="shared" si="30"/>
        <v>0</v>
      </c>
      <c r="H100" s="65"/>
      <c r="I100" s="66"/>
      <c r="J100" s="67"/>
      <c r="M100" s="68"/>
      <c r="O100" s="63"/>
      <c r="P100" s="25"/>
      <c r="Q100" s="28"/>
      <c r="R100" s="64">
        <f t="shared" si="31"/>
        <v>0</v>
      </c>
      <c r="S100" s="65"/>
      <c r="T100" s="66"/>
      <c r="U100" s="67"/>
      <c r="W100" s="63"/>
      <c r="X100" s="25"/>
      <c r="Y100" s="28"/>
      <c r="Z100" s="64">
        <f t="shared" si="32"/>
        <v>0</v>
      </c>
      <c r="AA100" s="65"/>
      <c r="AB100" s="66"/>
      <c r="AC100" s="67"/>
      <c r="AE100" s="63"/>
      <c r="AF100" s="25"/>
      <c r="AG100" s="28"/>
      <c r="AH100" s="64">
        <f t="shared" si="33"/>
        <v>0</v>
      </c>
      <c r="AI100" s="65"/>
      <c r="AJ100" s="66"/>
      <c r="AK100" s="67"/>
      <c r="AM100" s="63" t="s">
        <v>42</v>
      </c>
      <c r="AN100" s="25">
        <v>18</v>
      </c>
      <c r="AO100" s="28"/>
      <c r="AP100" s="64">
        <f t="shared" si="34"/>
        <v>0</v>
      </c>
      <c r="AQ100" s="65"/>
      <c r="AR100" s="66"/>
      <c r="AS100" s="67"/>
      <c r="AU100" s="63"/>
      <c r="AV100" s="25"/>
      <c r="AW100" s="28"/>
      <c r="AX100" s="64">
        <f t="shared" si="35"/>
        <v>0</v>
      </c>
      <c r="AY100" s="65"/>
      <c r="AZ100" s="66"/>
      <c r="BA100" s="67"/>
      <c r="BC100" s="42"/>
    </row>
    <row r="101" spans="1:55" s="6" customFormat="1" ht="12.75" x14ac:dyDescent="0.2">
      <c r="A101" s="23">
        <v>91</v>
      </c>
      <c r="B101" s="61">
        <v>46411</v>
      </c>
      <c r="C101" s="63" t="s">
        <v>105</v>
      </c>
      <c r="D101" s="63" t="s">
        <v>87</v>
      </c>
      <c r="E101" s="25">
        <v>60</v>
      </c>
      <c r="F101" s="28"/>
      <c r="G101" s="64">
        <f t="shared" si="30"/>
        <v>0</v>
      </c>
      <c r="H101" s="65"/>
      <c r="I101" s="66"/>
      <c r="J101" s="67"/>
      <c r="M101" s="68"/>
      <c r="O101" s="63"/>
      <c r="P101" s="25"/>
      <c r="Q101" s="28"/>
      <c r="R101" s="64">
        <f t="shared" si="31"/>
        <v>0</v>
      </c>
      <c r="S101" s="65"/>
      <c r="T101" s="66"/>
      <c r="U101" s="67"/>
      <c r="W101" s="63"/>
      <c r="X101" s="25"/>
      <c r="Y101" s="28"/>
      <c r="Z101" s="64">
        <f t="shared" si="32"/>
        <v>0</v>
      </c>
      <c r="AA101" s="65"/>
      <c r="AB101" s="66"/>
      <c r="AC101" s="67"/>
      <c r="AE101" s="63"/>
      <c r="AF101" s="25"/>
      <c r="AG101" s="28"/>
      <c r="AH101" s="64">
        <f t="shared" si="33"/>
        <v>0</v>
      </c>
      <c r="AI101" s="65"/>
      <c r="AJ101" s="66"/>
      <c r="AK101" s="67"/>
      <c r="AM101" s="63" t="s">
        <v>87</v>
      </c>
      <c r="AN101" s="25">
        <v>60</v>
      </c>
      <c r="AO101" s="28"/>
      <c r="AP101" s="64">
        <f t="shared" si="34"/>
        <v>0</v>
      </c>
      <c r="AQ101" s="65"/>
      <c r="AR101" s="66"/>
      <c r="AS101" s="67"/>
      <c r="AU101" s="63"/>
      <c r="AV101" s="25"/>
      <c r="AW101" s="28"/>
      <c r="AX101" s="64">
        <f t="shared" si="35"/>
        <v>0</v>
      </c>
      <c r="AY101" s="65"/>
      <c r="AZ101" s="66"/>
      <c r="BA101" s="67"/>
      <c r="BC101" s="42"/>
    </row>
    <row r="102" spans="1:55" s="6" customFormat="1" ht="12.75" x14ac:dyDescent="0.2">
      <c r="A102" s="23">
        <v>92</v>
      </c>
      <c r="B102" s="61">
        <v>46134</v>
      </c>
      <c r="C102" s="63" t="s">
        <v>106</v>
      </c>
      <c r="D102" s="63" t="s">
        <v>104</v>
      </c>
      <c r="E102" s="25">
        <v>0.21</v>
      </c>
      <c r="F102" s="28"/>
      <c r="G102" s="64">
        <f t="shared" si="30"/>
        <v>0</v>
      </c>
      <c r="H102" s="65"/>
      <c r="I102" s="66"/>
      <c r="J102" s="67"/>
      <c r="M102" s="68"/>
      <c r="O102" s="63"/>
      <c r="P102" s="25"/>
      <c r="Q102" s="28"/>
      <c r="R102" s="64">
        <f t="shared" si="31"/>
        <v>0</v>
      </c>
      <c r="S102" s="65"/>
      <c r="T102" s="66"/>
      <c r="U102" s="67"/>
      <c r="W102" s="63"/>
      <c r="X102" s="25"/>
      <c r="Y102" s="28"/>
      <c r="Z102" s="64">
        <f t="shared" si="32"/>
        <v>0</v>
      </c>
      <c r="AA102" s="65"/>
      <c r="AB102" s="66"/>
      <c r="AC102" s="67"/>
      <c r="AE102" s="63"/>
      <c r="AF102" s="25"/>
      <c r="AG102" s="28"/>
      <c r="AH102" s="64">
        <f t="shared" si="33"/>
        <v>0</v>
      </c>
      <c r="AI102" s="65"/>
      <c r="AJ102" s="66"/>
      <c r="AK102" s="67"/>
      <c r="AM102" s="63" t="s">
        <v>104</v>
      </c>
      <c r="AN102" s="25">
        <v>0.21</v>
      </c>
      <c r="AO102" s="28"/>
      <c r="AP102" s="64">
        <f t="shared" si="34"/>
        <v>0</v>
      </c>
      <c r="AQ102" s="65"/>
      <c r="AR102" s="66"/>
      <c r="AS102" s="67"/>
      <c r="AU102" s="63"/>
      <c r="AV102" s="25"/>
      <c r="AW102" s="28"/>
      <c r="AX102" s="64">
        <f t="shared" si="35"/>
        <v>0</v>
      </c>
      <c r="AY102" s="65"/>
      <c r="AZ102" s="66"/>
      <c r="BA102" s="67"/>
      <c r="BC102" s="42"/>
    </row>
    <row r="103" spans="1:55" s="6" customFormat="1" ht="12.75" x14ac:dyDescent="0.2">
      <c r="A103" s="23">
        <v>93</v>
      </c>
      <c r="B103" s="61">
        <v>46452</v>
      </c>
      <c r="C103" s="63" t="s">
        <v>190</v>
      </c>
      <c r="D103" s="63" t="s">
        <v>42</v>
      </c>
      <c r="E103" s="25">
        <v>1</v>
      </c>
      <c r="F103" s="28"/>
      <c r="G103" s="64">
        <f t="shared" si="30"/>
        <v>0</v>
      </c>
      <c r="H103" s="65"/>
      <c r="I103" s="66"/>
      <c r="J103" s="67"/>
      <c r="M103" s="68"/>
      <c r="O103" s="63"/>
      <c r="P103" s="25"/>
      <c r="Q103" s="28"/>
      <c r="R103" s="64">
        <f t="shared" si="31"/>
        <v>0</v>
      </c>
      <c r="S103" s="65"/>
      <c r="T103" s="66"/>
      <c r="U103" s="67"/>
      <c r="W103" s="63"/>
      <c r="X103" s="25"/>
      <c r="Y103" s="28"/>
      <c r="Z103" s="64">
        <f t="shared" si="32"/>
        <v>0</v>
      </c>
      <c r="AA103" s="65"/>
      <c r="AB103" s="66"/>
      <c r="AC103" s="67"/>
      <c r="AE103" s="63"/>
      <c r="AF103" s="25"/>
      <c r="AG103" s="28"/>
      <c r="AH103" s="64">
        <f t="shared" si="33"/>
        <v>0</v>
      </c>
      <c r="AI103" s="65"/>
      <c r="AJ103" s="66"/>
      <c r="AK103" s="67"/>
      <c r="AM103" s="63" t="s">
        <v>42</v>
      </c>
      <c r="AN103" s="25">
        <v>1</v>
      </c>
      <c r="AO103" s="28"/>
      <c r="AP103" s="64">
        <f t="shared" si="34"/>
        <v>0</v>
      </c>
      <c r="AQ103" s="65"/>
      <c r="AR103" s="66"/>
      <c r="AS103" s="67"/>
      <c r="AU103" s="63"/>
      <c r="AV103" s="25"/>
      <c r="AW103" s="28"/>
      <c r="AX103" s="64">
        <f t="shared" si="35"/>
        <v>0</v>
      </c>
      <c r="AY103" s="65"/>
      <c r="AZ103" s="66"/>
      <c r="BA103" s="67"/>
      <c r="BC103" s="42"/>
    </row>
    <row r="104" spans="1:55" s="6" customFormat="1" ht="12.75" x14ac:dyDescent="0.2">
      <c r="A104" s="23">
        <v>94</v>
      </c>
      <c r="B104" s="61">
        <v>46134</v>
      </c>
      <c r="C104" s="63" t="s">
        <v>106</v>
      </c>
      <c r="D104" s="63" t="s">
        <v>104</v>
      </c>
      <c r="E104" s="25">
        <v>36.659999999999997</v>
      </c>
      <c r="F104" s="28"/>
      <c r="G104" s="64">
        <f t="shared" si="30"/>
        <v>0</v>
      </c>
      <c r="H104" s="65"/>
      <c r="I104" s="66"/>
      <c r="J104" s="67"/>
      <c r="M104" s="68"/>
      <c r="O104" s="63"/>
      <c r="P104" s="25"/>
      <c r="Q104" s="28"/>
      <c r="R104" s="64">
        <f t="shared" si="31"/>
        <v>0</v>
      </c>
      <c r="S104" s="65"/>
      <c r="T104" s="66"/>
      <c r="U104" s="67"/>
      <c r="W104" s="63"/>
      <c r="X104" s="25"/>
      <c r="Y104" s="28"/>
      <c r="Z104" s="64">
        <f t="shared" si="32"/>
        <v>0</v>
      </c>
      <c r="AA104" s="65"/>
      <c r="AB104" s="66"/>
      <c r="AC104" s="67"/>
      <c r="AE104" s="63"/>
      <c r="AF104" s="25"/>
      <c r="AG104" s="28"/>
      <c r="AH104" s="64">
        <f t="shared" si="33"/>
        <v>0</v>
      </c>
      <c r="AI104" s="65"/>
      <c r="AJ104" s="66"/>
      <c r="AK104" s="67"/>
      <c r="AM104" s="63" t="s">
        <v>104</v>
      </c>
      <c r="AN104" s="25">
        <v>36.659999999999997</v>
      </c>
      <c r="AO104" s="28"/>
      <c r="AP104" s="64">
        <f t="shared" si="34"/>
        <v>0</v>
      </c>
      <c r="AQ104" s="65"/>
      <c r="AR104" s="66"/>
      <c r="AS104" s="67"/>
      <c r="AU104" s="63"/>
      <c r="AV104" s="25"/>
      <c r="AW104" s="28"/>
      <c r="AX104" s="64">
        <f t="shared" si="35"/>
        <v>0</v>
      </c>
      <c r="AY104" s="65"/>
      <c r="AZ104" s="66"/>
      <c r="BA104" s="67"/>
      <c r="BC104" s="42"/>
    </row>
    <row r="105" spans="1:55" s="6" customFormat="1" ht="12.75" x14ac:dyDescent="0.2">
      <c r="A105" s="23">
        <v>95</v>
      </c>
      <c r="B105" s="61">
        <v>46456</v>
      </c>
      <c r="C105" s="63" t="s">
        <v>108</v>
      </c>
      <c r="D105" s="63" t="s">
        <v>42</v>
      </c>
      <c r="E105" s="25">
        <v>26</v>
      </c>
      <c r="F105" s="28"/>
      <c r="G105" s="64">
        <f t="shared" si="30"/>
        <v>0</v>
      </c>
      <c r="H105" s="65"/>
      <c r="I105" s="66"/>
      <c r="J105" s="67"/>
      <c r="M105" s="68"/>
      <c r="O105" s="63"/>
      <c r="P105" s="25"/>
      <c r="Q105" s="28"/>
      <c r="R105" s="64">
        <f t="shared" si="31"/>
        <v>0</v>
      </c>
      <c r="S105" s="65"/>
      <c r="T105" s="66"/>
      <c r="U105" s="67"/>
      <c r="W105" s="63"/>
      <c r="X105" s="25"/>
      <c r="Y105" s="28"/>
      <c r="Z105" s="64">
        <f t="shared" si="32"/>
        <v>0</v>
      </c>
      <c r="AA105" s="65"/>
      <c r="AB105" s="66"/>
      <c r="AC105" s="67"/>
      <c r="AE105" s="63"/>
      <c r="AF105" s="25"/>
      <c r="AG105" s="28"/>
      <c r="AH105" s="64">
        <f t="shared" si="33"/>
        <v>0</v>
      </c>
      <c r="AI105" s="65"/>
      <c r="AJ105" s="66"/>
      <c r="AK105" s="67"/>
      <c r="AM105" s="63" t="s">
        <v>42</v>
      </c>
      <c r="AN105" s="25">
        <v>26</v>
      </c>
      <c r="AO105" s="28"/>
      <c r="AP105" s="64">
        <f t="shared" si="34"/>
        <v>0</v>
      </c>
      <c r="AQ105" s="65"/>
      <c r="AR105" s="66"/>
      <c r="AS105" s="67"/>
      <c r="AU105" s="63"/>
      <c r="AV105" s="25"/>
      <c r="AW105" s="28"/>
      <c r="AX105" s="64">
        <f t="shared" si="35"/>
        <v>0</v>
      </c>
      <c r="AY105" s="65"/>
      <c r="AZ105" s="66"/>
      <c r="BA105" s="67"/>
      <c r="BC105" s="42"/>
    </row>
    <row r="106" spans="1:55" s="6" customFormat="1" ht="12.75" x14ac:dyDescent="0.2">
      <c r="A106" s="23">
        <v>96</v>
      </c>
      <c r="B106" s="61">
        <v>46383</v>
      </c>
      <c r="C106" s="63" t="s">
        <v>102</v>
      </c>
      <c r="D106" s="63" t="s">
        <v>87</v>
      </c>
      <c r="E106" s="25">
        <v>720</v>
      </c>
      <c r="F106" s="28"/>
      <c r="G106" s="64">
        <f t="shared" si="30"/>
        <v>0</v>
      </c>
      <c r="H106" s="65"/>
      <c r="I106" s="66"/>
      <c r="J106" s="67"/>
      <c r="M106" s="68"/>
      <c r="O106" s="63"/>
      <c r="P106" s="25"/>
      <c r="Q106" s="28"/>
      <c r="R106" s="64">
        <f t="shared" si="31"/>
        <v>0</v>
      </c>
      <c r="S106" s="65"/>
      <c r="T106" s="66"/>
      <c r="U106" s="67"/>
      <c r="W106" s="63"/>
      <c r="X106" s="25"/>
      <c r="Y106" s="28"/>
      <c r="Z106" s="64">
        <f t="shared" si="32"/>
        <v>0</v>
      </c>
      <c r="AA106" s="65"/>
      <c r="AB106" s="66"/>
      <c r="AC106" s="67"/>
      <c r="AE106" s="63"/>
      <c r="AF106" s="25"/>
      <c r="AG106" s="28"/>
      <c r="AH106" s="64">
        <f t="shared" si="33"/>
        <v>0</v>
      </c>
      <c r="AI106" s="65"/>
      <c r="AJ106" s="66"/>
      <c r="AK106" s="67"/>
      <c r="AM106" s="63" t="s">
        <v>87</v>
      </c>
      <c r="AN106" s="25">
        <v>720</v>
      </c>
      <c r="AO106" s="28"/>
      <c r="AP106" s="64">
        <f t="shared" si="34"/>
        <v>0</v>
      </c>
      <c r="AQ106" s="65"/>
      <c r="AR106" s="66"/>
      <c r="AS106" s="67"/>
      <c r="AU106" s="63"/>
      <c r="AV106" s="25"/>
      <c r="AW106" s="28"/>
      <c r="AX106" s="64">
        <f t="shared" si="35"/>
        <v>0</v>
      </c>
      <c r="AY106" s="65"/>
      <c r="AZ106" s="66"/>
      <c r="BA106" s="67"/>
      <c r="BC106" s="42"/>
    </row>
    <row r="107" spans="1:55" s="6" customFormat="1" ht="12.75" x14ac:dyDescent="0.2">
      <c r="A107" s="23">
        <v>97</v>
      </c>
      <c r="B107" s="61">
        <v>46512</v>
      </c>
      <c r="C107" s="63" t="s">
        <v>187</v>
      </c>
      <c r="D107" s="63" t="s">
        <v>87</v>
      </c>
      <c r="E107" s="25">
        <v>720</v>
      </c>
      <c r="F107" s="28"/>
      <c r="G107" s="64">
        <f t="shared" si="30"/>
        <v>0</v>
      </c>
      <c r="H107" s="65"/>
      <c r="I107" s="66"/>
      <c r="J107" s="67"/>
      <c r="M107" s="68"/>
      <c r="O107" s="63"/>
      <c r="P107" s="25"/>
      <c r="Q107" s="28"/>
      <c r="R107" s="64">
        <f t="shared" si="31"/>
        <v>0</v>
      </c>
      <c r="S107" s="65"/>
      <c r="T107" s="66"/>
      <c r="U107" s="67"/>
      <c r="W107" s="63"/>
      <c r="X107" s="25"/>
      <c r="Y107" s="28"/>
      <c r="Z107" s="64">
        <f t="shared" si="32"/>
        <v>0</v>
      </c>
      <c r="AA107" s="65"/>
      <c r="AB107" s="66"/>
      <c r="AC107" s="67"/>
      <c r="AE107" s="63"/>
      <c r="AF107" s="25"/>
      <c r="AG107" s="28"/>
      <c r="AH107" s="64">
        <f t="shared" si="33"/>
        <v>0</v>
      </c>
      <c r="AI107" s="65"/>
      <c r="AJ107" s="66"/>
      <c r="AK107" s="67"/>
      <c r="AM107" s="63" t="s">
        <v>87</v>
      </c>
      <c r="AN107" s="25">
        <v>720</v>
      </c>
      <c r="AO107" s="28"/>
      <c r="AP107" s="64">
        <f t="shared" si="34"/>
        <v>0</v>
      </c>
      <c r="AQ107" s="65"/>
      <c r="AR107" s="66"/>
      <c r="AS107" s="67"/>
      <c r="AU107" s="63"/>
      <c r="AV107" s="25"/>
      <c r="AW107" s="28"/>
      <c r="AX107" s="64">
        <f t="shared" si="35"/>
        <v>0</v>
      </c>
      <c r="AY107" s="65"/>
      <c r="AZ107" s="66"/>
      <c r="BA107" s="67"/>
      <c r="BC107" s="42"/>
    </row>
    <row r="108" spans="1:55" s="6" customFormat="1" ht="12.75" x14ac:dyDescent="0.2">
      <c r="A108" s="23">
        <v>98</v>
      </c>
      <c r="B108" s="61">
        <v>46522</v>
      </c>
      <c r="C108" s="63" t="s">
        <v>188</v>
      </c>
      <c r="D108" s="63" t="s">
        <v>42</v>
      </c>
      <c r="E108" s="25">
        <v>120</v>
      </c>
      <c r="F108" s="28"/>
      <c r="G108" s="64">
        <f t="shared" si="30"/>
        <v>0</v>
      </c>
      <c r="H108" s="65"/>
      <c r="I108" s="66"/>
      <c r="J108" s="67"/>
      <c r="M108" s="68"/>
      <c r="O108" s="63"/>
      <c r="P108" s="25"/>
      <c r="Q108" s="28"/>
      <c r="R108" s="64">
        <f t="shared" si="31"/>
        <v>0</v>
      </c>
      <c r="S108" s="65"/>
      <c r="T108" s="66"/>
      <c r="U108" s="67"/>
      <c r="W108" s="63"/>
      <c r="X108" s="25"/>
      <c r="Y108" s="28"/>
      <c r="Z108" s="64">
        <f t="shared" si="32"/>
        <v>0</v>
      </c>
      <c r="AA108" s="65"/>
      <c r="AB108" s="66"/>
      <c r="AC108" s="67"/>
      <c r="AE108" s="63"/>
      <c r="AF108" s="25"/>
      <c r="AG108" s="28"/>
      <c r="AH108" s="64">
        <f t="shared" si="33"/>
        <v>0</v>
      </c>
      <c r="AI108" s="65"/>
      <c r="AJ108" s="66"/>
      <c r="AK108" s="67"/>
      <c r="AM108" s="63" t="s">
        <v>42</v>
      </c>
      <c r="AN108" s="25">
        <v>120</v>
      </c>
      <c r="AO108" s="28"/>
      <c r="AP108" s="64">
        <f t="shared" si="34"/>
        <v>0</v>
      </c>
      <c r="AQ108" s="65"/>
      <c r="AR108" s="66"/>
      <c r="AS108" s="67"/>
      <c r="AU108" s="63"/>
      <c r="AV108" s="25"/>
      <c r="AW108" s="28"/>
      <c r="AX108" s="64">
        <f t="shared" si="35"/>
        <v>0</v>
      </c>
      <c r="AY108" s="65"/>
      <c r="AZ108" s="66"/>
      <c r="BA108" s="67"/>
      <c r="BC108" s="42"/>
    </row>
    <row r="109" spans="1:55" s="6" customFormat="1" ht="12.75" x14ac:dyDescent="0.2">
      <c r="A109" s="23">
        <v>99</v>
      </c>
      <c r="B109" s="61">
        <v>46383</v>
      </c>
      <c r="C109" s="63" t="s">
        <v>102</v>
      </c>
      <c r="D109" s="63" t="s">
        <v>87</v>
      </c>
      <c r="E109" s="25">
        <v>500</v>
      </c>
      <c r="F109" s="28"/>
      <c r="G109" s="64">
        <f t="shared" si="30"/>
        <v>0</v>
      </c>
      <c r="H109" s="65"/>
      <c r="I109" s="66"/>
      <c r="J109" s="67"/>
      <c r="M109" s="68"/>
      <c r="O109" s="63"/>
      <c r="P109" s="25"/>
      <c r="Q109" s="28"/>
      <c r="R109" s="64">
        <f t="shared" si="31"/>
        <v>0</v>
      </c>
      <c r="S109" s="65"/>
      <c r="T109" s="66"/>
      <c r="U109" s="67"/>
      <c r="W109" s="63"/>
      <c r="X109" s="25"/>
      <c r="Y109" s="28"/>
      <c r="Z109" s="64">
        <f t="shared" si="32"/>
        <v>0</v>
      </c>
      <c r="AA109" s="65"/>
      <c r="AB109" s="66"/>
      <c r="AC109" s="67"/>
      <c r="AE109" s="63"/>
      <c r="AF109" s="25"/>
      <c r="AG109" s="28"/>
      <c r="AH109" s="64">
        <f t="shared" si="33"/>
        <v>0</v>
      </c>
      <c r="AI109" s="65"/>
      <c r="AJ109" s="66"/>
      <c r="AK109" s="67"/>
      <c r="AM109" s="63"/>
      <c r="AN109" s="25"/>
      <c r="AO109" s="28"/>
      <c r="AP109" s="64">
        <f t="shared" si="34"/>
        <v>0</v>
      </c>
      <c r="AQ109" s="65"/>
      <c r="AR109" s="66"/>
      <c r="AS109" s="67"/>
      <c r="AU109" s="63" t="s">
        <v>87</v>
      </c>
      <c r="AV109" s="25">
        <v>500</v>
      </c>
      <c r="AW109" s="28"/>
      <c r="AX109" s="64">
        <f t="shared" si="35"/>
        <v>0</v>
      </c>
      <c r="AY109" s="65"/>
      <c r="AZ109" s="66"/>
      <c r="BA109" s="67"/>
      <c r="BC109" s="42"/>
    </row>
    <row r="110" spans="1:55" s="6" customFormat="1" ht="12.75" x14ac:dyDescent="0.2">
      <c r="A110" s="23">
        <v>100</v>
      </c>
      <c r="B110" s="61">
        <v>46512</v>
      </c>
      <c r="C110" s="63" t="s">
        <v>187</v>
      </c>
      <c r="D110" s="63" t="s">
        <v>87</v>
      </c>
      <c r="E110" s="25">
        <v>500</v>
      </c>
      <c r="F110" s="28"/>
      <c r="G110" s="64">
        <f t="shared" si="30"/>
        <v>0</v>
      </c>
      <c r="H110" s="65"/>
      <c r="I110" s="66"/>
      <c r="J110" s="67"/>
      <c r="M110" s="68"/>
      <c r="O110" s="63"/>
      <c r="P110" s="25"/>
      <c r="Q110" s="28"/>
      <c r="R110" s="64">
        <f t="shared" si="31"/>
        <v>0</v>
      </c>
      <c r="S110" s="65"/>
      <c r="T110" s="66"/>
      <c r="U110" s="67"/>
      <c r="W110" s="63"/>
      <c r="X110" s="25"/>
      <c r="Y110" s="28"/>
      <c r="Z110" s="64">
        <f t="shared" si="32"/>
        <v>0</v>
      </c>
      <c r="AA110" s="65"/>
      <c r="AB110" s="66"/>
      <c r="AC110" s="67"/>
      <c r="AE110" s="63"/>
      <c r="AF110" s="25"/>
      <c r="AG110" s="28"/>
      <c r="AH110" s="64">
        <f t="shared" si="33"/>
        <v>0</v>
      </c>
      <c r="AI110" s="65"/>
      <c r="AJ110" s="66"/>
      <c r="AK110" s="67"/>
      <c r="AM110" s="63"/>
      <c r="AN110" s="25"/>
      <c r="AO110" s="28"/>
      <c r="AP110" s="64">
        <f t="shared" si="34"/>
        <v>0</v>
      </c>
      <c r="AQ110" s="65"/>
      <c r="AR110" s="66"/>
      <c r="AS110" s="67"/>
      <c r="AU110" s="63" t="s">
        <v>87</v>
      </c>
      <c r="AV110" s="25">
        <v>500</v>
      </c>
      <c r="AW110" s="28"/>
      <c r="AX110" s="64">
        <f t="shared" si="35"/>
        <v>0</v>
      </c>
      <c r="AY110" s="65"/>
      <c r="AZ110" s="66"/>
      <c r="BA110" s="67"/>
      <c r="BC110" s="42"/>
    </row>
    <row r="111" spans="1:55" s="6" customFormat="1" ht="12.75" x14ac:dyDescent="0.2">
      <c r="A111" s="23">
        <v>101</v>
      </c>
      <c r="B111" s="61">
        <v>46522</v>
      </c>
      <c r="C111" s="63" t="s">
        <v>188</v>
      </c>
      <c r="D111" s="63" t="s">
        <v>42</v>
      </c>
      <c r="E111" s="25">
        <v>84</v>
      </c>
      <c r="F111" s="28"/>
      <c r="G111" s="64">
        <f t="shared" si="30"/>
        <v>0</v>
      </c>
      <c r="H111" s="65"/>
      <c r="I111" s="66"/>
      <c r="J111" s="67"/>
      <c r="M111" s="68"/>
      <c r="O111" s="63"/>
      <c r="P111" s="25"/>
      <c r="Q111" s="28"/>
      <c r="R111" s="64">
        <f t="shared" si="31"/>
        <v>0</v>
      </c>
      <c r="S111" s="65"/>
      <c r="T111" s="66"/>
      <c r="U111" s="67"/>
      <c r="W111" s="63"/>
      <c r="X111" s="25"/>
      <c r="Y111" s="28"/>
      <c r="Z111" s="64">
        <f t="shared" si="32"/>
        <v>0</v>
      </c>
      <c r="AA111" s="65"/>
      <c r="AB111" s="66"/>
      <c r="AC111" s="67"/>
      <c r="AE111" s="63"/>
      <c r="AF111" s="25"/>
      <c r="AG111" s="28"/>
      <c r="AH111" s="64">
        <f t="shared" si="33"/>
        <v>0</v>
      </c>
      <c r="AI111" s="65"/>
      <c r="AJ111" s="66"/>
      <c r="AK111" s="67"/>
      <c r="AM111" s="63"/>
      <c r="AN111" s="25"/>
      <c r="AO111" s="28"/>
      <c r="AP111" s="64">
        <f t="shared" si="34"/>
        <v>0</v>
      </c>
      <c r="AQ111" s="65"/>
      <c r="AR111" s="66"/>
      <c r="AS111" s="67"/>
      <c r="AU111" s="63" t="s">
        <v>42</v>
      </c>
      <c r="AV111" s="25">
        <v>84</v>
      </c>
      <c r="AW111" s="28"/>
      <c r="AX111" s="64">
        <f t="shared" si="35"/>
        <v>0</v>
      </c>
      <c r="AY111" s="65"/>
      <c r="AZ111" s="66"/>
      <c r="BA111" s="67"/>
      <c r="BC111" s="42"/>
    </row>
    <row r="112" spans="1:55" s="6" customFormat="1" ht="12.75" x14ac:dyDescent="0.2">
      <c r="A112" s="23">
        <v>102</v>
      </c>
      <c r="B112" s="61">
        <v>46411</v>
      </c>
      <c r="C112" s="63" t="s">
        <v>105</v>
      </c>
      <c r="D112" s="63" t="s">
        <v>87</v>
      </c>
      <c r="E112" s="25">
        <v>60</v>
      </c>
      <c r="F112" s="28"/>
      <c r="G112" s="64">
        <f t="shared" si="30"/>
        <v>0</v>
      </c>
      <c r="H112" s="65"/>
      <c r="I112" s="66"/>
      <c r="J112" s="67"/>
      <c r="M112" s="68"/>
      <c r="O112" s="63"/>
      <c r="P112" s="25"/>
      <c r="Q112" s="28"/>
      <c r="R112" s="64">
        <f t="shared" si="31"/>
        <v>0</v>
      </c>
      <c r="S112" s="65"/>
      <c r="T112" s="66"/>
      <c r="U112" s="67"/>
      <c r="W112" s="63"/>
      <c r="X112" s="25"/>
      <c r="Y112" s="28"/>
      <c r="Z112" s="64">
        <f t="shared" si="32"/>
        <v>0</v>
      </c>
      <c r="AA112" s="65"/>
      <c r="AB112" s="66"/>
      <c r="AC112" s="67"/>
      <c r="AE112" s="63"/>
      <c r="AF112" s="25"/>
      <c r="AG112" s="28"/>
      <c r="AH112" s="64">
        <f t="shared" si="33"/>
        <v>0</v>
      </c>
      <c r="AI112" s="65"/>
      <c r="AJ112" s="66"/>
      <c r="AK112" s="67"/>
      <c r="AM112" s="63"/>
      <c r="AN112" s="25"/>
      <c r="AO112" s="28"/>
      <c r="AP112" s="64">
        <f t="shared" si="34"/>
        <v>0</v>
      </c>
      <c r="AQ112" s="65"/>
      <c r="AR112" s="66"/>
      <c r="AS112" s="67"/>
      <c r="AU112" s="63" t="s">
        <v>87</v>
      </c>
      <c r="AV112" s="25">
        <v>60</v>
      </c>
      <c r="AW112" s="28"/>
      <c r="AX112" s="64">
        <f t="shared" si="35"/>
        <v>0</v>
      </c>
      <c r="AY112" s="65"/>
      <c r="AZ112" s="66"/>
      <c r="BA112" s="67"/>
      <c r="BC112" s="42"/>
    </row>
    <row r="113" spans="1:55" s="6" customFormat="1" ht="12.75" x14ac:dyDescent="0.2">
      <c r="A113" s="23">
        <v>103</v>
      </c>
      <c r="B113" s="61">
        <v>46134</v>
      </c>
      <c r="C113" s="63" t="s">
        <v>106</v>
      </c>
      <c r="D113" s="63" t="s">
        <v>104</v>
      </c>
      <c r="E113" s="25">
        <v>0.21</v>
      </c>
      <c r="F113" s="28"/>
      <c r="G113" s="64">
        <f t="shared" si="30"/>
        <v>0</v>
      </c>
      <c r="H113" s="65"/>
      <c r="I113" s="66"/>
      <c r="J113" s="67"/>
      <c r="M113" s="68"/>
      <c r="O113" s="63"/>
      <c r="P113" s="25"/>
      <c r="Q113" s="28"/>
      <c r="R113" s="64">
        <f t="shared" si="31"/>
        <v>0</v>
      </c>
      <c r="S113" s="65"/>
      <c r="T113" s="66"/>
      <c r="U113" s="67"/>
      <c r="W113" s="63"/>
      <c r="X113" s="25"/>
      <c r="Y113" s="28"/>
      <c r="Z113" s="64">
        <f t="shared" si="32"/>
        <v>0</v>
      </c>
      <c r="AA113" s="65"/>
      <c r="AB113" s="66"/>
      <c r="AC113" s="67"/>
      <c r="AE113" s="63"/>
      <c r="AF113" s="25"/>
      <c r="AG113" s="28"/>
      <c r="AH113" s="64">
        <f t="shared" si="33"/>
        <v>0</v>
      </c>
      <c r="AI113" s="65"/>
      <c r="AJ113" s="66"/>
      <c r="AK113" s="67"/>
      <c r="AM113" s="63"/>
      <c r="AN113" s="25"/>
      <c r="AO113" s="28"/>
      <c r="AP113" s="64">
        <f t="shared" si="34"/>
        <v>0</v>
      </c>
      <c r="AQ113" s="65"/>
      <c r="AR113" s="66"/>
      <c r="AS113" s="67"/>
      <c r="AU113" s="63" t="s">
        <v>104</v>
      </c>
      <c r="AV113" s="25">
        <v>0.21</v>
      </c>
      <c r="AW113" s="28"/>
      <c r="AX113" s="64">
        <f t="shared" si="35"/>
        <v>0</v>
      </c>
      <c r="AY113" s="65"/>
      <c r="AZ113" s="66"/>
      <c r="BA113" s="67"/>
      <c r="BC113" s="42"/>
    </row>
    <row r="114" spans="1:55" s="6" customFormat="1" ht="12.75" x14ac:dyDescent="0.2">
      <c r="A114" s="23">
        <v>104</v>
      </c>
      <c r="B114" s="61">
        <v>46452</v>
      </c>
      <c r="C114" s="63" t="s">
        <v>190</v>
      </c>
      <c r="D114" s="63" t="s">
        <v>42</v>
      </c>
      <c r="E114" s="25">
        <v>1</v>
      </c>
      <c r="F114" s="28"/>
      <c r="G114" s="64">
        <f t="shared" si="30"/>
        <v>0</v>
      </c>
      <c r="H114" s="65"/>
      <c r="I114" s="66"/>
      <c r="J114" s="67"/>
      <c r="M114" s="68"/>
      <c r="O114" s="63"/>
      <c r="P114" s="25"/>
      <c r="Q114" s="28"/>
      <c r="R114" s="64">
        <f t="shared" si="31"/>
        <v>0</v>
      </c>
      <c r="S114" s="65"/>
      <c r="T114" s="66"/>
      <c r="U114" s="67"/>
      <c r="W114" s="63"/>
      <c r="X114" s="25"/>
      <c r="Y114" s="28"/>
      <c r="Z114" s="64">
        <f t="shared" si="32"/>
        <v>0</v>
      </c>
      <c r="AA114" s="65"/>
      <c r="AB114" s="66"/>
      <c r="AC114" s="67"/>
      <c r="AE114" s="63"/>
      <c r="AF114" s="25"/>
      <c r="AG114" s="28"/>
      <c r="AH114" s="64">
        <f t="shared" si="33"/>
        <v>0</v>
      </c>
      <c r="AI114" s="65"/>
      <c r="AJ114" s="66"/>
      <c r="AK114" s="67"/>
      <c r="AM114" s="63"/>
      <c r="AN114" s="25"/>
      <c r="AO114" s="28"/>
      <c r="AP114" s="64">
        <f t="shared" si="34"/>
        <v>0</v>
      </c>
      <c r="AQ114" s="65"/>
      <c r="AR114" s="66"/>
      <c r="AS114" s="67"/>
      <c r="AU114" s="63" t="s">
        <v>42</v>
      </c>
      <c r="AV114" s="25">
        <v>1</v>
      </c>
      <c r="AW114" s="28"/>
      <c r="AX114" s="64">
        <f t="shared" si="35"/>
        <v>0</v>
      </c>
      <c r="AY114" s="65"/>
      <c r="AZ114" s="66"/>
      <c r="BA114" s="67"/>
      <c r="BC114" s="42"/>
    </row>
    <row r="115" spans="1:55" s="6" customFormat="1" ht="12.75" x14ac:dyDescent="0.2">
      <c r="A115" s="105">
        <v>105</v>
      </c>
      <c r="B115" s="61">
        <v>46134</v>
      </c>
      <c r="C115" s="63" t="s">
        <v>106</v>
      </c>
      <c r="D115" s="63" t="s">
        <v>104</v>
      </c>
      <c r="E115" s="25">
        <v>28.2</v>
      </c>
      <c r="F115" s="28"/>
      <c r="G115" s="64">
        <f t="shared" si="30"/>
        <v>0</v>
      </c>
      <c r="H115" s="65"/>
      <c r="I115" s="66"/>
      <c r="J115" s="67"/>
      <c r="M115" s="68"/>
      <c r="O115" s="63"/>
      <c r="P115" s="25"/>
      <c r="Q115" s="28"/>
      <c r="R115" s="64">
        <f t="shared" si="31"/>
        <v>0</v>
      </c>
      <c r="S115" s="65"/>
      <c r="T115" s="66"/>
      <c r="U115" s="67"/>
      <c r="W115" s="63"/>
      <c r="X115" s="25"/>
      <c r="Y115" s="28"/>
      <c r="Z115" s="64">
        <f t="shared" si="32"/>
        <v>0</v>
      </c>
      <c r="AA115" s="65"/>
      <c r="AB115" s="66"/>
      <c r="AC115" s="67"/>
      <c r="AE115" s="63"/>
      <c r="AF115" s="25"/>
      <c r="AG115" s="28"/>
      <c r="AH115" s="64">
        <f t="shared" si="33"/>
        <v>0</v>
      </c>
      <c r="AI115" s="65"/>
      <c r="AJ115" s="66"/>
      <c r="AK115" s="67"/>
      <c r="AM115" s="63"/>
      <c r="AN115" s="25"/>
      <c r="AO115" s="28"/>
      <c r="AP115" s="64">
        <f t="shared" si="34"/>
        <v>0</v>
      </c>
      <c r="AQ115" s="65"/>
      <c r="AR115" s="66"/>
      <c r="AS115" s="67"/>
      <c r="AU115" s="63" t="s">
        <v>104</v>
      </c>
      <c r="AV115" s="25">
        <v>28.2</v>
      </c>
      <c r="AW115" s="28"/>
      <c r="AX115" s="64">
        <f t="shared" si="35"/>
        <v>0</v>
      </c>
      <c r="AY115" s="65"/>
      <c r="AZ115" s="66"/>
      <c r="BA115" s="67"/>
      <c r="BC115" s="42"/>
    </row>
    <row r="116" spans="1:55" s="6" customFormat="1" ht="12.75" x14ac:dyDescent="0.2">
      <c r="A116" s="105">
        <v>106</v>
      </c>
      <c r="B116" s="61">
        <v>46456</v>
      </c>
      <c r="C116" s="63" t="s">
        <v>108</v>
      </c>
      <c r="D116" s="63" t="s">
        <v>42</v>
      </c>
      <c r="E116" s="25">
        <v>20</v>
      </c>
      <c r="F116" s="28"/>
      <c r="G116" s="64">
        <f t="shared" si="30"/>
        <v>0</v>
      </c>
      <c r="H116" s="65"/>
      <c r="I116" s="66"/>
      <c r="J116" s="67"/>
      <c r="M116" s="68"/>
      <c r="O116" s="63"/>
      <c r="P116" s="25"/>
      <c r="Q116" s="28"/>
      <c r="R116" s="64">
        <f t="shared" si="31"/>
        <v>0</v>
      </c>
      <c r="S116" s="65"/>
      <c r="T116" s="66"/>
      <c r="U116" s="67"/>
      <c r="W116" s="63"/>
      <c r="X116" s="25"/>
      <c r="Y116" s="28"/>
      <c r="Z116" s="64">
        <f t="shared" si="32"/>
        <v>0</v>
      </c>
      <c r="AA116" s="65"/>
      <c r="AB116" s="66"/>
      <c r="AC116" s="67"/>
      <c r="AE116" s="63"/>
      <c r="AF116" s="25"/>
      <c r="AG116" s="28"/>
      <c r="AH116" s="64">
        <f t="shared" si="33"/>
        <v>0</v>
      </c>
      <c r="AI116" s="65"/>
      <c r="AJ116" s="66"/>
      <c r="AK116" s="67"/>
      <c r="AM116" s="63"/>
      <c r="AN116" s="25"/>
      <c r="AO116" s="28"/>
      <c r="AP116" s="64">
        <f t="shared" si="34"/>
        <v>0</v>
      </c>
      <c r="AQ116" s="65"/>
      <c r="AR116" s="66"/>
      <c r="AS116" s="67"/>
      <c r="AU116" s="63" t="s">
        <v>42</v>
      </c>
      <c r="AV116" s="25">
        <v>20</v>
      </c>
      <c r="AW116" s="28"/>
      <c r="AX116" s="64">
        <f t="shared" si="35"/>
        <v>0</v>
      </c>
      <c r="AY116" s="65"/>
      <c r="AZ116" s="66"/>
      <c r="BA116" s="67"/>
      <c r="BC116" s="42"/>
    </row>
    <row r="117" spans="1:55" s="104" customFormat="1" ht="12.75" x14ac:dyDescent="0.2">
      <c r="A117" s="105">
        <v>107</v>
      </c>
      <c r="B117" s="108">
        <v>46114</v>
      </c>
      <c r="C117" s="109" t="s">
        <v>204</v>
      </c>
      <c r="D117" s="109" t="s">
        <v>104</v>
      </c>
      <c r="E117" s="106">
        <f>SUM(P117,X117,AF117,AV117)</f>
        <v>102</v>
      </c>
      <c r="F117" s="133"/>
      <c r="G117" s="64">
        <f t="shared" si="30"/>
        <v>0</v>
      </c>
      <c r="H117" s="110"/>
      <c r="I117" s="111"/>
      <c r="J117" s="112"/>
      <c r="M117" s="113"/>
      <c r="O117" s="109" t="s">
        <v>104</v>
      </c>
      <c r="P117" s="106">
        <f>P288*0.1*0.3</f>
        <v>12</v>
      </c>
      <c r="Q117" s="133"/>
      <c r="R117" s="64">
        <f t="shared" si="31"/>
        <v>0</v>
      </c>
      <c r="S117" s="110"/>
      <c r="T117" s="111"/>
      <c r="U117" s="112"/>
      <c r="W117" s="109" t="s">
        <v>104</v>
      </c>
      <c r="X117" s="106">
        <f>X288*0.1*0.3</f>
        <v>45</v>
      </c>
      <c r="Y117" s="133"/>
      <c r="Z117" s="64">
        <f t="shared" si="32"/>
        <v>0</v>
      </c>
      <c r="AA117" s="110"/>
      <c r="AB117" s="111"/>
      <c r="AC117" s="112"/>
      <c r="AE117" s="109" t="s">
        <v>104</v>
      </c>
      <c r="AF117" s="106">
        <f>AF288*0.1*0.3</f>
        <v>45</v>
      </c>
      <c r="AG117" s="133"/>
      <c r="AH117" s="64">
        <f t="shared" si="33"/>
        <v>0</v>
      </c>
      <c r="AI117" s="110"/>
      <c r="AJ117" s="111"/>
      <c r="AK117" s="112"/>
      <c r="AM117" s="109" t="s">
        <v>104</v>
      </c>
      <c r="AN117" s="106">
        <f>AN288*0.1*0.3</f>
        <v>31.71</v>
      </c>
      <c r="AO117" s="133"/>
      <c r="AP117" s="64">
        <f t="shared" si="34"/>
        <v>0</v>
      </c>
      <c r="AQ117" s="110"/>
      <c r="AR117" s="111"/>
      <c r="AS117" s="112"/>
      <c r="AU117" s="109" t="s">
        <v>104</v>
      </c>
      <c r="AV117" s="106">
        <f>AV288*0.1*0.3</f>
        <v>0</v>
      </c>
      <c r="AW117" s="133"/>
      <c r="AX117" s="64">
        <f t="shared" si="35"/>
        <v>0</v>
      </c>
      <c r="AY117" s="110"/>
      <c r="AZ117" s="111"/>
      <c r="BA117" s="112"/>
      <c r="BC117" s="107"/>
    </row>
    <row r="118" spans="1:55" s="44" customFormat="1" ht="12.75" x14ac:dyDescent="0.2">
      <c r="A118" s="69"/>
      <c r="B118" s="70"/>
      <c r="C118" s="71" t="s">
        <v>80</v>
      </c>
      <c r="D118" s="71"/>
      <c r="E118" s="72"/>
      <c r="F118" s="72"/>
      <c r="G118" s="73">
        <f>SUM(G63:G117)</f>
        <v>0</v>
      </c>
      <c r="H118" s="74"/>
      <c r="I118" s="75">
        <f>SUM(I64:I116)</f>
        <v>0</v>
      </c>
      <c r="J118" s="76"/>
      <c r="M118" s="77" t="s">
        <v>103</v>
      </c>
      <c r="O118" s="71"/>
      <c r="P118" s="72"/>
      <c r="Q118" s="72"/>
      <c r="R118" s="73">
        <f>SUM(R63:R117)</f>
        <v>0</v>
      </c>
      <c r="S118" s="74"/>
      <c r="T118" s="75">
        <f>SUM(T64:T116)</f>
        <v>0</v>
      </c>
      <c r="U118" s="76"/>
      <c r="W118" s="71"/>
      <c r="X118" s="72"/>
      <c r="Y118" s="72"/>
      <c r="Z118" s="73">
        <f>SUM(Z63:Z117)</f>
        <v>0</v>
      </c>
      <c r="AA118" s="74"/>
      <c r="AB118" s="75">
        <f>SUM(AB64:AB116)</f>
        <v>0</v>
      </c>
      <c r="AC118" s="76"/>
      <c r="AE118" s="71"/>
      <c r="AF118" s="72"/>
      <c r="AG118" s="72"/>
      <c r="AH118" s="73">
        <f>SUM(AH63:AH117)</f>
        <v>0</v>
      </c>
      <c r="AI118" s="74"/>
      <c r="AJ118" s="75">
        <f>SUM(AJ64:AJ116)</f>
        <v>0</v>
      </c>
      <c r="AK118" s="76"/>
      <c r="AM118" s="71"/>
      <c r="AN118" s="72"/>
      <c r="AO118" s="72"/>
      <c r="AP118" s="73">
        <f>SUM(AP63:AP117)</f>
        <v>0</v>
      </c>
      <c r="AQ118" s="74"/>
      <c r="AR118" s="75">
        <f>SUM(AR64:AR116)</f>
        <v>0</v>
      </c>
      <c r="AS118" s="76"/>
      <c r="AU118" s="71"/>
      <c r="AV118" s="72"/>
      <c r="AW118" s="72"/>
      <c r="AX118" s="73">
        <f>SUM(AX63:AX117)</f>
        <v>0</v>
      </c>
      <c r="AY118" s="74"/>
      <c r="AZ118" s="75">
        <f>SUM(AZ64:AZ116)</f>
        <v>0</v>
      </c>
      <c r="BA118" s="76"/>
      <c r="BC118" s="42">
        <f t="shared" ref="BC118:BC172" si="36">E118-P118-X118-AF118-AN118-AV118</f>
        <v>0</v>
      </c>
    </row>
    <row r="119" spans="1:55" s="44" customFormat="1" ht="12.75" x14ac:dyDescent="0.2">
      <c r="A119" s="78" t="s">
        <v>109</v>
      </c>
      <c r="B119" s="79"/>
      <c r="C119" s="80"/>
      <c r="D119" s="80"/>
      <c r="E119" s="81"/>
      <c r="F119" s="81"/>
      <c r="G119" s="82"/>
      <c r="H119" s="83"/>
      <c r="I119" s="84"/>
      <c r="J119" s="85"/>
      <c r="M119" s="77"/>
      <c r="O119" s="80"/>
      <c r="P119" s="81"/>
      <c r="Q119" s="81"/>
      <c r="R119" s="82"/>
      <c r="S119" s="83"/>
      <c r="T119" s="84"/>
      <c r="U119" s="85"/>
      <c r="W119" s="80"/>
      <c r="X119" s="81"/>
      <c r="Y119" s="81"/>
      <c r="Z119" s="82"/>
      <c r="AA119" s="83"/>
      <c r="AB119" s="84"/>
      <c r="AC119" s="85"/>
      <c r="AE119" s="80"/>
      <c r="AF119" s="81"/>
      <c r="AG119" s="81"/>
      <c r="AH119" s="82"/>
      <c r="AI119" s="83"/>
      <c r="AJ119" s="84"/>
      <c r="AK119" s="85"/>
      <c r="AM119" s="80"/>
      <c r="AN119" s="81"/>
      <c r="AO119" s="81"/>
      <c r="AP119" s="82"/>
      <c r="AQ119" s="83"/>
      <c r="AR119" s="84"/>
      <c r="AS119" s="85"/>
      <c r="AU119" s="80"/>
      <c r="AV119" s="81"/>
      <c r="AW119" s="81"/>
      <c r="AX119" s="82"/>
      <c r="AY119" s="83"/>
      <c r="AZ119" s="84"/>
      <c r="BA119" s="85"/>
      <c r="BC119" s="42">
        <f t="shared" si="36"/>
        <v>0</v>
      </c>
    </row>
    <row r="120" spans="1:55" s="6" customFormat="1" ht="12.75" x14ac:dyDescent="0.2">
      <c r="A120" s="23">
        <v>108</v>
      </c>
      <c r="B120" s="61">
        <v>210202103</v>
      </c>
      <c r="C120" s="63" t="s">
        <v>110</v>
      </c>
      <c r="D120" s="63" t="s">
        <v>42</v>
      </c>
      <c r="E120" s="25">
        <v>12</v>
      </c>
      <c r="F120" s="28"/>
      <c r="G120" s="64">
        <f t="shared" ref="G120:G166" si="37">E120*F120</f>
        <v>0</v>
      </c>
      <c r="H120" s="65">
        <v>1.07</v>
      </c>
      <c r="I120" s="66">
        <f t="shared" ref="I120:I163" si="38">E120*H120</f>
        <v>12.84</v>
      </c>
      <c r="J120" s="67" t="s">
        <v>43</v>
      </c>
      <c r="M120" s="68" t="s">
        <v>111</v>
      </c>
      <c r="O120" s="63" t="s">
        <v>42</v>
      </c>
      <c r="P120" s="25">
        <f>P7</f>
        <v>12</v>
      </c>
      <c r="Q120" s="28"/>
      <c r="R120" s="64">
        <f t="shared" ref="R120:R159" si="39">P120*Q120</f>
        <v>0</v>
      </c>
      <c r="S120" s="65">
        <v>1.07</v>
      </c>
      <c r="T120" s="66">
        <f t="shared" ref="T120:T159" si="40">P120*S120</f>
        <v>12.84</v>
      </c>
      <c r="U120" s="67" t="s">
        <v>43</v>
      </c>
      <c r="W120" s="63" t="s">
        <v>42</v>
      </c>
      <c r="X120" s="25">
        <f t="shared" ref="X120:X127" si="41">X7</f>
        <v>0</v>
      </c>
      <c r="Y120" s="28"/>
      <c r="Z120" s="64">
        <f t="shared" ref="Z120:Z159" si="42">X120*Y120</f>
        <v>0</v>
      </c>
      <c r="AA120" s="65">
        <v>1.07</v>
      </c>
      <c r="AB120" s="66">
        <f t="shared" ref="AB120:AB159" si="43">X120*AA120</f>
        <v>0</v>
      </c>
      <c r="AC120" s="67" t="s">
        <v>43</v>
      </c>
      <c r="AE120" s="63" t="s">
        <v>42</v>
      </c>
      <c r="AF120" s="25">
        <f t="shared" ref="AF120:AF127" si="44">AF7</f>
        <v>0</v>
      </c>
      <c r="AG120" s="28"/>
      <c r="AH120" s="64">
        <f t="shared" ref="AH120:AH159" si="45">AF120*AG120</f>
        <v>0</v>
      </c>
      <c r="AI120" s="65">
        <v>1.07</v>
      </c>
      <c r="AJ120" s="66">
        <f t="shared" ref="AJ120:AJ159" si="46">AF120*AI120</f>
        <v>0</v>
      </c>
      <c r="AK120" s="67" t="s">
        <v>43</v>
      </c>
      <c r="AM120" s="63" t="s">
        <v>42</v>
      </c>
      <c r="AN120" s="25">
        <f t="shared" ref="AN120:AN127" si="47">AN7</f>
        <v>0</v>
      </c>
      <c r="AO120" s="28"/>
      <c r="AP120" s="64">
        <f t="shared" ref="AP120:AP159" si="48">AN120*AO120</f>
        <v>0</v>
      </c>
      <c r="AQ120" s="65">
        <v>1.07</v>
      </c>
      <c r="AR120" s="66">
        <f t="shared" ref="AR120:AR159" si="49">AN120*AQ120</f>
        <v>0</v>
      </c>
      <c r="AS120" s="67" t="s">
        <v>43</v>
      </c>
      <c r="AU120" s="63" t="s">
        <v>42</v>
      </c>
      <c r="AV120" s="25">
        <f t="shared" ref="AV120:AV127" si="50">AV7</f>
        <v>0</v>
      </c>
      <c r="AW120" s="28"/>
      <c r="AX120" s="64">
        <f t="shared" ref="AX120:AX159" si="51">AV120*AW120</f>
        <v>0</v>
      </c>
      <c r="AY120" s="65">
        <v>1.07</v>
      </c>
      <c r="AZ120" s="66">
        <f t="shared" ref="AZ120:AZ159" si="52">AV120*AY120</f>
        <v>0</v>
      </c>
      <c r="BA120" s="67" t="s">
        <v>43</v>
      </c>
      <c r="BC120" s="42">
        <f t="shared" si="36"/>
        <v>0</v>
      </c>
    </row>
    <row r="121" spans="1:55" s="6" customFormat="1" ht="12.75" x14ac:dyDescent="0.2">
      <c r="A121" s="23">
        <v>109</v>
      </c>
      <c r="B121" s="61">
        <v>210202103</v>
      </c>
      <c r="C121" s="63" t="s">
        <v>112</v>
      </c>
      <c r="D121" s="63" t="s">
        <v>42</v>
      </c>
      <c r="E121" s="25">
        <v>92</v>
      </c>
      <c r="F121" s="28"/>
      <c r="G121" s="64">
        <f t="shared" si="37"/>
        <v>0</v>
      </c>
      <c r="H121" s="65">
        <v>1.07</v>
      </c>
      <c r="I121" s="66">
        <f t="shared" si="38"/>
        <v>98.440000000000012</v>
      </c>
      <c r="J121" s="67" t="s">
        <v>43</v>
      </c>
      <c r="M121" s="68" t="s">
        <v>111</v>
      </c>
      <c r="O121" s="63" t="s">
        <v>42</v>
      </c>
      <c r="P121" s="25">
        <f>P8</f>
        <v>3</v>
      </c>
      <c r="Q121" s="28"/>
      <c r="R121" s="64">
        <f t="shared" si="39"/>
        <v>0</v>
      </c>
      <c r="S121" s="65">
        <v>1.07</v>
      </c>
      <c r="T121" s="66">
        <f t="shared" si="40"/>
        <v>3.21</v>
      </c>
      <c r="U121" s="67" t="s">
        <v>43</v>
      </c>
      <c r="W121" s="63" t="s">
        <v>42</v>
      </c>
      <c r="X121" s="25">
        <f t="shared" si="41"/>
        <v>24</v>
      </c>
      <c r="Y121" s="28"/>
      <c r="Z121" s="64">
        <f t="shared" si="42"/>
        <v>0</v>
      </c>
      <c r="AA121" s="65">
        <v>1.07</v>
      </c>
      <c r="AB121" s="66">
        <f t="shared" si="43"/>
        <v>25.68</v>
      </c>
      <c r="AC121" s="67" t="s">
        <v>43</v>
      </c>
      <c r="AE121" s="63" t="s">
        <v>42</v>
      </c>
      <c r="AF121" s="25">
        <f t="shared" si="44"/>
        <v>17</v>
      </c>
      <c r="AG121" s="28"/>
      <c r="AH121" s="64">
        <f t="shared" si="45"/>
        <v>0</v>
      </c>
      <c r="AI121" s="65">
        <v>1.07</v>
      </c>
      <c r="AJ121" s="66">
        <f t="shared" si="46"/>
        <v>18.190000000000001</v>
      </c>
      <c r="AK121" s="67" t="s">
        <v>43</v>
      </c>
      <c r="AM121" s="63" t="s">
        <v>42</v>
      </c>
      <c r="AN121" s="25">
        <f t="shared" si="47"/>
        <v>26</v>
      </c>
      <c r="AO121" s="28"/>
      <c r="AP121" s="64">
        <f t="shared" si="48"/>
        <v>0</v>
      </c>
      <c r="AQ121" s="65">
        <v>1.07</v>
      </c>
      <c r="AR121" s="66">
        <f t="shared" si="49"/>
        <v>27.82</v>
      </c>
      <c r="AS121" s="67" t="s">
        <v>43</v>
      </c>
      <c r="AU121" s="63" t="s">
        <v>42</v>
      </c>
      <c r="AV121" s="25">
        <f t="shared" si="50"/>
        <v>22</v>
      </c>
      <c r="AW121" s="28"/>
      <c r="AX121" s="64">
        <f t="shared" si="51"/>
        <v>0</v>
      </c>
      <c r="AY121" s="65">
        <v>1.07</v>
      </c>
      <c r="AZ121" s="66">
        <f t="shared" si="52"/>
        <v>23.540000000000003</v>
      </c>
      <c r="BA121" s="67" t="s">
        <v>43</v>
      </c>
      <c r="BC121" s="42">
        <f t="shared" si="36"/>
        <v>0</v>
      </c>
    </row>
    <row r="122" spans="1:55" s="6" customFormat="1" ht="12.75" x14ac:dyDescent="0.2">
      <c r="A122" s="23">
        <v>110</v>
      </c>
      <c r="B122" s="61">
        <v>210202103</v>
      </c>
      <c r="C122" s="63" t="s">
        <v>113</v>
      </c>
      <c r="D122" s="63" t="s">
        <v>42</v>
      </c>
      <c r="E122" s="25">
        <v>6</v>
      </c>
      <c r="F122" s="28"/>
      <c r="G122" s="64">
        <f t="shared" si="37"/>
        <v>0</v>
      </c>
      <c r="H122" s="65">
        <v>1.07</v>
      </c>
      <c r="I122" s="66">
        <f t="shared" si="38"/>
        <v>6.42</v>
      </c>
      <c r="J122" s="67" t="s">
        <v>43</v>
      </c>
      <c r="M122" s="68" t="s">
        <v>111</v>
      </c>
      <c r="O122" s="63" t="s">
        <v>42</v>
      </c>
      <c r="P122" s="25"/>
      <c r="Q122" s="28"/>
      <c r="R122" s="64">
        <f t="shared" si="39"/>
        <v>0</v>
      </c>
      <c r="S122" s="65">
        <v>1.07</v>
      </c>
      <c r="T122" s="66">
        <f t="shared" si="40"/>
        <v>0</v>
      </c>
      <c r="U122" s="67" t="s">
        <v>43</v>
      </c>
      <c r="W122" s="63" t="s">
        <v>42</v>
      </c>
      <c r="X122" s="25">
        <f t="shared" si="41"/>
        <v>2</v>
      </c>
      <c r="Y122" s="28"/>
      <c r="Z122" s="64">
        <f t="shared" si="42"/>
        <v>0</v>
      </c>
      <c r="AA122" s="65">
        <v>1.07</v>
      </c>
      <c r="AB122" s="66">
        <f t="shared" si="43"/>
        <v>2.14</v>
      </c>
      <c r="AC122" s="67" t="s">
        <v>43</v>
      </c>
      <c r="AE122" s="63" t="s">
        <v>42</v>
      </c>
      <c r="AF122" s="25">
        <f t="shared" si="44"/>
        <v>4</v>
      </c>
      <c r="AG122" s="28"/>
      <c r="AH122" s="64">
        <f t="shared" si="45"/>
        <v>0</v>
      </c>
      <c r="AI122" s="65">
        <v>1.07</v>
      </c>
      <c r="AJ122" s="66">
        <f t="shared" si="46"/>
        <v>4.28</v>
      </c>
      <c r="AK122" s="67" t="s">
        <v>43</v>
      </c>
      <c r="AM122" s="63" t="s">
        <v>42</v>
      </c>
      <c r="AN122" s="25">
        <f t="shared" si="47"/>
        <v>0</v>
      </c>
      <c r="AO122" s="28"/>
      <c r="AP122" s="64">
        <f t="shared" si="48"/>
        <v>0</v>
      </c>
      <c r="AQ122" s="65">
        <v>1.07</v>
      </c>
      <c r="AR122" s="66">
        <f t="shared" si="49"/>
        <v>0</v>
      </c>
      <c r="AS122" s="67" t="s">
        <v>43</v>
      </c>
      <c r="AU122" s="63" t="s">
        <v>42</v>
      </c>
      <c r="AV122" s="25">
        <f t="shared" si="50"/>
        <v>0</v>
      </c>
      <c r="AW122" s="28"/>
      <c r="AX122" s="64">
        <f t="shared" si="51"/>
        <v>0</v>
      </c>
      <c r="AY122" s="65">
        <v>1.07</v>
      </c>
      <c r="AZ122" s="66">
        <f t="shared" si="52"/>
        <v>0</v>
      </c>
      <c r="BA122" s="67" t="s">
        <v>43</v>
      </c>
      <c r="BC122" s="42">
        <f t="shared" si="36"/>
        <v>0</v>
      </c>
    </row>
    <row r="123" spans="1:55" s="6" customFormat="1" ht="12.75" x14ac:dyDescent="0.2">
      <c r="A123" s="23">
        <v>111</v>
      </c>
      <c r="B123" s="61">
        <v>210202103</v>
      </c>
      <c r="C123" s="63" t="s">
        <v>114</v>
      </c>
      <c r="D123" s="63" t="s">
        <v>42</v>
      </c>
      <c r="E123" s="25">
        <v>2</v>
      </c>
      <c r="F123" s="28"/>
      <c r="G123" s="64">
        <f t="shared" si="37"/>
        <v>0</v>
      </c>
      <c r="H123" s="65">
        <v>1.07</v>
      </c>
      <c r="I123" s="66">
        <f t="shared" si="38"/>
        <v>2.14</v>
      </c>
      <c r="J123" s="67" t="s">
        <v>43</v>
      </c>
      <c r="M123" s="68" t="s">
        <v>111</v>
      </c>
      <c r="O123" s="63" t="s">
        <v>42</v>
      </c>
      <c r="P123" s="25"/>
      <c r="Q123" s="28"/>
      <c r="R123" s="64">
        <f t="shared" si="39"/>
        <v>0</v>
      </c>
      <c r="S123" s="65">
        <v>1.07</v>
      </c>
      <c r="T123" s="66">
        <f t="shared" si="40"/>
        <v>0</v>
      </c>
      <c r="U123" s="67" t="s">
        <v>43</v>
      </c>
      <c r="W123" s="63" t="s">
        <v>42</v>
      </c>
      <c r="X123" s="25">
        <f t="shared" si="41"/>
        <v>2</v>
      </c>
      <c r="Y123" s="28"/>
      <c r="Z123" s="64">
        <f t="shared" si="42"/>
        <v>0</v>
      </c>
      <c r="AA123" s="65">
        <v>1.07</v>
      </c>
      <c r="AB123" s="66">
        <f t="shared" si="43"/>
        <v>2.14</v>
      </c>
      <c r="AC123" s="67" t="s">
        <v>43</v>
      </c>
      <c r="AE123" s="63" t="s">
        <v>42</v>
      </c>
      <c r="AF123" s="25">
        <f t="shared" si="44"/>
        <v>0</v>
      </c>
      <c r="AG123" s="28"/>
      <c r="AH123" s="64">
        <f t="shared" si="45"/>
        <v>0</v>
      </c>
      <c r="AI123" s="65">
        <v>1.07</v>
      </c>
      <c r="AJ123" s="66">
        <f t="shared" si="46"/>
        <v>0</v>
      </c>
      <c r="AK123" s="67" t="s">
        <v>43</v>
      </c>
      <c r="AM123" s="63" t="s">
        <v>42</v>
      </c>
      <c r="AN123" s="25">
        <f t="shared" si="47"/>
        <v>0</v>
      </c>
      <c r="AO123" s="28"/>
      <c r="AP123" s="64">
        <f t="shared" si="48"/>
        <v>0</v>
      </c>
      <c r="AQ123" s="65">
        <v>1.07</v>
      </c>
      <c r="AR123" s="66">
        <f t="shared" si="49"/>
        <v>0</v>
      </c>
      <c r="AS123" s="67" t="s">
        <v>43</v>
      </c>
      <c r="AU123" s="63" t="s">
        <v>42</v>
      </c>
      <c r="AV123" s="25">
        <f t="shared" si="50"/>
        <v>0</v>
      </c>
      <c r="AW123" s="28"/>
      <c r="AX123" s="64">
        <f t="shared" si="51"/>
        <v>0</v>
      </c>
      <c r="AY123" s="65">
        <v>1.07</v>
      </c>
      <c r="AZ123" s="66">
        <f t="shared" si="52"/>
        <v>0</v>
      </c>
      <c r="BA123" s="67" t="s">
        <v>43</v>
      </c>
      <c r="BC123" s="42">
        <f t="shared" si="36"/>
        <v>0</v>
      </c>
    </row>
    <row r="124" spans="1:55" s="6" customFormat="1" ht="12.75" x14ac:dyDescent="0.2">
      <c r="A124" s="23">
        <v>112</v>
      </c>
      <c r="B124" s="61">
        <v>210202103</v>
      </c>
      <c r="C124" s="63" t="s">
        <v>115</v>
      </c>
      <c r="D124" s="63" t="s">
        <v>42</v>
      </c>
      <c r="E124" s="25">
        <v>11</v>
      </c>
      <c r="F124" s="28"/>
      <c r="G124" s="64">
        <f t="shared" si="37"/>
        <v>0</v>
      </c>
      <c r="H124" s="65">
        <v>1.07</v>
      </c>
      <c r="I124" s="66">
        <f t="shared" si="38"/>
        <v>11.770000000000001</v>
      </c>
      <c r="J124" s="67" t="s">
        <v>43</v>
      </c>
      <c r="M124" s="68" t="s">
        <v>111</v>
      </c>
      <c r="O124" s="63" t="s">
        <v>42</v>
      </c>
      <c r="P124" s="25"/>
      <c r="Q124" s="28"/>
      <c r="R124" s="64">
        <f t="shared" si="39"/>
        <v>0</v>
      </c>
      <c r="S124" s="65">
        <v>1.07</v>
      </c>
      <c r="T124" s="66">
        <f t="shared" si="40"/>
        <v>0</v>
      </c>
      <c r="U124" s="67" t="s">
        <v>43</v>
      </c>
      <c r="W124" s="63" t="s">
        <v>42</v>
      </c>
      <c r="X124" s="25">
        <f t="shared" si="41"/>
        <v>0</v>
      </c>
      <c r="Y124" s="28"/>
      <c r="Z124" s="64">
        <f t="shared" si="42"/>
        <v>0</v>
      </c>
      <c r="AA124" s="65">
        <v>1.07</v>
      </c>
      <c r="AB124" s="66">
        <f t="shared" si="43"/>
        <v>0</v>
      </c>
      <c r="AC124" s="67" t="s">
        <v>43</v>
      </c>
      <c r="AE124" s="63" t="s">
        <v>42</v>
      </c>
      <c r="AF124" s="25">
        <f t="shared" si="44"/>
        <v>6</v>
      </c>
      <c r="AG124" s="28"/>
      <c r="AH124" s="64">
        <f t="shared" si="45"/>
        <v>0</v>
      </c>
      <c r="AI124" s="65">
        <v>1.07</v>
      </c>
      <c r="AJ124" s="66">
        <f t="shared" si="46"/>
        <v>6.42</v>
      </c>
      <c r="AK124" s="67" t="s">
        <v>43</v>
      </c>
      <c r="AM124" s="63" t="s">
        <v>42</v>
      </c>
      <c r="AN124" s="25">
        <f t="shared" si="47"/>
        <v>5</v>
      </c>
      <c r="AO124" s="28"/>
      <c r="AP124" s="64">
        <f t="shared" si="48"/>
        <v>0</v>
      </c>
      <c r="AQ124" s="65">
        <v>1.07</v>
      </c>
      <c r="AR124" s="66">
        <f t="shared" si="49"/>
        <v>5.3500000000000005</v>
      </c>
      <c r="AS124" s="67" t="s">
        <v>43</v>
      </c>
      <c r="AU124" s="63" t="s">
        <v>42</v>
      </c>
      <c r="AV124" s="25">
        <f t="shared" si="50"/>
        <v>0</v>
      </c>
      <c r="AW124" s="28"/>
      <c r="AX124" s="64">
        <f t="shared" si="51"/>
        <v>0</v>
      </c>
      <c r="AY124" s="65">
        <v>1.07</v>
      </c>
      <c r="AZ124" s="66">
        <f t="shared" si="52"/>
        <v>0</v>
      </c>
      <c r="BA124" s="67" t="s">
        <v>43</v>
      </c>
      <c r="BC124" s="42">
        <f t="shared" si="36"/>
        <v>0</v>
      </c>
    </row>
    <row r="125" spans="1:55" s="6" customFormat="1" ht="12.75" x14ac:dyDescent="0.2">
      <c r="A125" s="23">
        <v>113</v>
      </c>
      <c r="B125" s="61">
        <v>210202103</v>
      </c>
      <c r="C125" s="63" t="s">
        <v>116</v>
      </c>
      <c r="D125" s="63" t="s">
        <v>42</v>
      </c>
      <c r="E125" s="25">
        <v>2</v>
      </c>
      <c r="F125" s="28"/>
      <c r="G125" s="64">
        <f t="shared" si="37"/>
        <v>0</v>
      </c>
      <c r="H125" s="65">
        <v>1.07</v>
      </c>
      <c r="I125" s="66">
        <f t="shared" si="38"/>
        <v>2.14</v>
      </c>
      <c r="J125" s="67" t="s">
        <v>43</v>
      </c>
      <c r="M125" s="68" t="s">
        <v>111</v>
      </c>
      <c r="O125" s="63" t="s">
        <v>42</v>
      </c>
      <c r="P125" s="25"/>
      <c r="Q125" s="28"/>
      <c r="R125" s="64">
        <f t="shared" si="39"/>
        <v>0</v>
      </c>
      <c r="S125" s="65">
        <v>1.07</v>
      </c>
      <c r="T125" s="66">
        <f t="shared" si="40"/>
        <v>0</v>
      </c>
      <c r="U125" s="67" t="s">
        <v>43</v>
      </c>
      <c r="W125" s="63" t="s">
        <v>42</v>
      </c>
      <c r="X125" s="25">
        <f t="shared" si="41"/>
        <v>0</v>
      </c>
      <c r="Y125" s="28"/>
      <c r="Z125" s="64">
        <f t="shared" si="42"/>
        <v>0</v>
      </c>
      <c r="AA125" s="65">
        <v>1.07</v>
      </c>
      <c r="AB125" s="66">
        <f t="shared" si="43"/>
        <v>0</v>
      </c>
      <c r="AC125" s="67" t="s">
        <v>43</v>
      </c>
      <c r="AE125" s="63" t="s">
        <v>42</v>
      </c>
      <c r="AF125" s="25">
        <f t="shared" si="44"/>
        <v>0</v>
      </c>
      <c r="AG125" s="28"/>
      <c r="AH125" s="64">
        <f t="shared" si="45"/>
        <v>0</v>
      </c>
      <c r="AI125" s="65">
        <v>1.07</v>
      </c>
      <c r="AJ125" s="66">
        <f t="shared" si="46"/>
        <v>0</v>
      </c>
      <c r="AK125" s="67" t="s">
        <v>43</v>
      </c>
      <c r="AM125" s="63" t="s">
        <v>42</v>
      </c>
      <c r="AN125" s="25">
        <f t="shared" si="47"/>
        <v>1</v>
      </c>
      <c r="AO125" s="28"/>
      <c r="AP125" s="64">
        <f t="shared" si="48"/>
        <v>0</v>
      </c>
      <c r="AQ125" s="65">
        <v>1.07</v>
      </c>
      <c r="AR125" s="66">
        <f t="shared" si="49"/>
        <v>1.07</v>
      </c>
      <c r="AS125" s="67" t="s">
        <v>43</v>
      </c>
      <c r="AU125" s="63" t="s">
        <v>42</v>
      </c>
      <c r="AV125" s="25">
        <f t="shared" si="50"/>
        <v>1</v>
      </c>
      <c r="AW125" s="28"/>
      <c r="AX125" s="64">
        <f t="shared" si="51"/>
        <v>0</v>
      </c>
      <c r="AY125" s="65">
        <v>1.07</v>
      </c>
      <c r="AZ125" s="66">
        <f t="shared" si="52"/>
        <v>1.07</v>
      </c>
      <c r="BA125" s="67" t="s">
        <v>43</v>
      </c>
      <c r="BC125" s="42">
        <f t="shared" si="36"/>
        <v>0</v>
      </c>
    </row>
    <row r="126" spans="1:55" s="6" customFormat="1" ht="12.75" x14ac:dyDescent="0.2">
      <c r="A126" s="23">
        <v>114</v>
      </c>
      <c r="B126" s="61">
        <v>210202103</v>
      </c>
      <c r="C126" s="63" t="s">
        <v>117</v>
      </c>
      <c r="D126" s="63" t="s">
        <v>42</v>
      </c>
      <c r="E126" s="25">
        <v>1</v>
      </c>
      <c r="F126" s="28"/>
      <c r="G126" s="64">
        <f t="shared" si="37"/>
        <v>0</v>
      </c>
      <c r="H126" s="65">
        <v>1.07</v>
      </c>
      <c r="I126" s="66">
        <f t="shared" si="38"/>
        <v>1.07</v>
      </c>
      <c r="J126" s="67" t="s">
        <v>43</v>
      </c>
      <c r="M126" s="68" t="s">
        <v>111</v>
      </c>
      <c r="O126" s="63" t="s">
        <v>42</v>
      </c>
      <c r="P126" s="25"/>
      <c r="Q126" s="28"/>
      <c r="R126" s="64">
        <f t="shared" si="39"/>
        <v>0</v>
      </c>
      <c r="S126" s="65">
        <v>1.07</v>
      </c>
      <c r="T126" s="66">
        <f t="shared" si="40"/>
        <v>0</v>
      </c>
      <c r="U126" s="67" t="s">
        <v>43</v>
      </c>
      <c r="W126" s="63" t="s">
        <v>42</v>
      </c>
      <c r="X126" s="25">
        <f t="shared" si="41"/>
        <v>0</v>
      </c>
      <c r="Y126" s="28"/>
      <c r="Z126" s="64">
        <f t="shared" si="42"/>
        <v>0</v>
      </c>
      <c r="AA126" s="65">
        <v>1.07</v>
      </c>
      <c r="AB126" s="66">
        <f t="shared" si="43"/>
        <v>0</v>
      </c>
      <c r="AC126" s="67" t="s">
        <v>43</v>
      </c>
      <c r="AE126" s="63" t="s">
        <v>42</v>
      </c>
      <c r="AF126" s="25">
        <f t="shared" si="44"/>
        <v>0</v>
      </c>
      <c r="AG126" s="28"/>
      <c r="AH126" s="64">
        <f t="shared" si="45"/>
        <v>0</v>
      </c>
      <c r="AI126" s="65">
        <v>1.07</v>
      </c>
      <c r="AJ126" s="66">
        <f t="shared" si="46"/>
        <v>0</v>
      </c>
      <c r="AK126" s="67" t="s">
        <v>43</v>
      </c>
      <c r="AM126" s="63" t="s">
        <v>42</v>
      </c>
      <c r="AN126" s="25">
        <f t="shared" si="47"/>
        <v>0</v>
      </c>
      <c r="AO126" s="28"/>
      <c r="AP126" s="64">
        <f t="shared" si="48"/>
        <v>0</v>
      </c>
      <c r="AQ126" s="65">
        <v>1.07</v>
      </c>
      <c r="AR126" s="66">
        <f t="shared" si="49"/>
        <v>0</v>
      </c>
      <c r="AS126" s="67" t="s">
        <v>43</v>
      </c>
      <c r="AU126" s="63" t="s">
        <v>42</v>
      </c>
      <c r="AV126" s="25">
        <f t="shared" si="50"/>
        <v>1</v>
      </c>
      <c r="AW126" s="28"/>
      <c r="AX126" s="64">
        <f t="shared" si="51"/>
        <v>0</v>
      </c>
      <c r="AY126" s="65">
        <v>1.07</v>
      </c>
      <c r="AZ126" s="66">
        <f t="shared" si="52"/>
        <v>1.07</v>
      </c>
      <c r="BA126" s="67" t="s">
        <v>43</v>
      </c>
      <c r="BC126" s="42">
        <f t="shared" si="36"/>
        <v>0</v>
      </c>
    </row>
    <row r="127" spans="1:55" s="6" customFormat="1" ht="12.75" x14ac:dyDescent="0.2">
      <c r="A127" s="23">
        <v>115</v>
      </c>
      <c r="B127" s="61">
        <v>210202103</v>
      </c>
      <c r="C127" s="63" t="s">
        <v>118</v>
      </c>
      <c r="D127" s="63" t="s">
        <v>42</v>
      </c>
      <c r="E127" s="25">
        <v>1</v>
      </c>
      <c r="F127" s="28"/>
      <c r="G127" s="64">
        <f t="shared" si="37"/>
        <v>0</v>
      </c>
      <c r="H127" s="65">
        <v>1.07</v>
      </c>
      <c r="I127" s="66">
        <f t="shared" si="38"/>
        <v>1.07</v>
      </c>
      <c r="J127" s="67" t="s">
        <v>43</v>
      </c>
      <c r="M127" s="68" t="s">
        <v>111</v>
      </c>
      <c r="O127" s="63" t="s">
        <v>42</v>
      </c>
      <c r="P127" s="25"/>
      <c r="Q127" s="28"/>
      <c r="R127" s="64">
        <f t="shared" si="39"/>
        <v>0</v>
      </c>
      <c r="S127" s="65">
        <v>1.07</v>
      </c>
      <c r="T127" s="66">
        <f t="shared" si="40"/>
        <v>0</v>
      </c>
      <c r="U127" s="67" t="s">
        <v>43</v>
      </c>
      <c r="W127" s="63" t="s">
        <v>42</v>
      </c>
      <c r="X127" s="25">
        <f t="shared" si="41"/>
        <v>0</v>
      </c>
      <c r="Y127" s="28"/>
      <c r="Z127" s="64">
        <f t="shared" si="42"/>
        <v>0</v>
      </c>
      <c r="AA127" s="65">
        <v>1.07</v>
      </c>
      <c r="AB127" s="66">
        <f t="shared" si="43"/>
        <v>0</v>
      </c>
      <c r="AC127" s="67" t="s">
        <v>43</v>
      </c>
      <c r="AE127" s="63" t="s">
        <v>42</v>
      </c>
      <c r="AF127" s="25">
        <f t="shared" si="44"/>
        <v>0</v>
      </c>
      <c r="AG127" s="28"/>
      <c r="AH127" s="64">
        <f t="shared" si="45"/>
        <v>0</v>
      </c>
      <c r="AI127" s="65">
        <v>1.07</v>
      </c>
      <c r="AJ127" s="66">
        <f t="shared" si="46"/>
        <v>0</v>
      </c>
      <c r="AK127" s="67" t="s">
        <v>43</v>
      </c>
      <c r="AM127" s="63" t="s">
        <v>42</v>
      </c>
      <c r="AN127" s="25">
        <f t="shared" si="47"/>
        <v>0</v>
      </c>
      <c r="AO127" s="28"/>
      <c r="AP127" s="64">
        <f t="shared" si="48"/>
        <v>0</v>
      </c>
      <c r="AQ127" s="65">
        <v>1.07</v>
      </c>
      <c r="AR127" s="66">
        <f t="shared" si="49"/>
        <v>0</v>
      </c>
      <c r="AS127" s="67" t="s">
        <v>43</v>
      </c>
      <c r="AU127" s="63" t="s">
        <v>42</v>
      </c>
      <c r="AV127" s="25">
        <f t="shared" si="50"/>
        <v>1</v>
      </c>
      <c r="AW127" s="28"/>
      <c r="AX127" s="64">
        <f t="shared" si="51"/>
        <v>0</v>
      </c>
      <c r="AY127" s="65">
        <v>1.07</v>
      </c>
      <c r="AZ127" s="66">
        <f t="shared" si="52"/>
        <v>1.07</v>
      </c>
      <c r="BA127" s="67" t="s">
        <v>43</v>
      </c>
      <c r="BC127" s="42">
        <f t="shared" si="36"/>
        <v>0</v>
      </c>
    </row>
    <row r="128" spans="1:55" s="6" customFormat="1" ht="12.75" x14ac:dyDescent="0.2">
      <c r="A128" s="23">
        <v>116</v>
      </c>
      <c r="B128" s="61">
        <v>210204002</v>
      </c>
      <c r="C128" s="63" t="s">
        <v>119</v>
      </c>
      <c r="D128" s="63" t="s">
        <v>42</v>
      </c>
      <c r="E128" s="25">
        <v>2</v>
      </c>
      <c r="F128" s="28"/>
      <c r="G128" s="64">
        <f t="shared" si="37"/>
        <v>0</v>
      </c>
      <c r="H128" s="65">
        <v>1.68</v>
      </c>
      <c r="I128" s="66">
        <f t="shared" si="38"/>
        <v>3.36</v>
      </c>
      <c r="J128" s="67" t="s">
        <v>43</v>
      </c>
      <c r="M128" s="68" t="s">
        <v>111</v>
      </c>
      <c r="O128" s="63" t="s">
        <v>42</v>
      </c>
      <c r="P128" s="25"/>
      <c r="Q128" s="28"/>
      <c r="R128" s="64">
        <f t="shared" si="39"/>
        <v>0</v>
      </c>
      <c r="S128" s="65">
        <v>1.68</v>
      </c>
      <c r="T128" s="66">
        <f t="shared" si="40"/>
        <v>0</v>
      </c>
      <c r="U128" s="67" t="s">
        <v>43</v>
      </c>
      <c r="W128" s="63" t="s">
        <v>42</v>
      </c>
      <c r="X128" s="25"/>
      <c r="Y128" s="28"/>
      <c r="Z128" s="64">
        <f t="shared" si="42"/>
        <v>0</v>
      </c>
      <c r="AA128" s="65">
        <v>1.68</v>
      </c>
      <c r="AB128" s="66">
        <f t="shared" si="43"/>
        <v>0</v>
      </c>
      <c r="AC128" s="67" t="s">
        <v>43</v>
      </c>
      <c r="AE128" s="63" t="s">
        <v>42</v>
      </c>
      <c r="AF128" s="25"/>
      <c r="AG128" s="28"/>
      <c r="AH128" s="64">
        <f t="shared" si="45"/>
        <v>0</v>
      </c>
      <c r="AI128" s="65">
        <v>1.68</v>
      </c>
      <c r="AJ128" s="66">
        <f t="shared" si="46"/>
        <v>0</v>
      </c>
      <c r="AK128" s="67" t="s">
        <v>43</v>
      </c>
      <c r="AM128" s="63" t="s">
        <v>42</v>
      </c>
      <c r="AN128" s="25">
        <v>1</v>
      </c>
      <c r="AO128" s="28"/>
      <c r="AP128" s="64">
        <f t="shared" si="48"/>
        <v>0</v>
      </c>
      <c r="AQ128" s="65">
        <v>1.68</v>
      </c>
      <c r="AR128" s="66">
        <f t="shared" si="49"/>
        <v>1.68</v>
      </c>
      <c r="AS128" s="67" t="s">
        <v>43</v>
      </c>
      <c r="AU128" s="63" t="s">
        <v>42</v>
      </c>
      <c r="AV128" s="25">
        <v>1</v>
      </c>
      <c r="AW128" s="28"/>
      <c r="AX128" s="64">
        <f t="shared" si="51"/>
        <v>0</v>
      </c>
      <c r="AY128" s="65">
        <v>1.68</v>
      </c>
      <c r="AZ128" s="66">
        <f t="shared" si="52"/>
        <v>1.68</v>
      </c>
      <c r="BA128" s="67" t="s">
        <v>43</v>
      </c>
      <c r="BC128" s="42">
        <f t="shared" si="36"/>
        <v>0</v>
      </c>
    </row>
    <row r="129" spans="1:55" s="6" customFormat="1" ht="12.75" x14ac:dyDescent="0.2">
      <c r="A129" s="23">
        <v>117</v>
      </c>
      <c r="B129" s="61">
        <v>210204002</v>
      </c>
      <c r="C129" s="63" t="s">
        <v>119</v>
      </c>
      <c r="D129" s="63" t="s">
        <v>42</v>
      </c>
      <c r="E129" s="25">
        <v>12</v>
      </c>
      <c r="F129" s="28"/>
      <c r="G129" s="64">
        <f t="shared" si="37"/>
        <v>0</v>
      </c>
      <c r="H129" s="65">
        <v>1.68</v>
      </c>
      <c r="I129" s="66">
        <f t="shared" si="38"/>
        <v>20.16</v>
      </c>
      <c r="J129" s="67" t="s">
        <v>43</v>
      </c>
      <c r="M129" s="68" t="s">
        <v>111</v>
      </c>
      <c r="O129" s="63" t="s">
        <v>42</v>
      </c>
      <c r="P129" s="25">
        <v>12</v>
      </c>
      <c r="Q129" s="28"/>
      <c r="R129" s="64">
        <f t="shared" si="39"/>
        <v>0</v>
      </c>
      <c r="S129" s="65">
        <v>1.68</v>
      </c>
      <c r="T129" s="66">
        <f t="shared" si="40"/>
        <v>20.16</v>
      </c>
      <c r="U129" s="67" t="s">
        <v>43</v>
      </c>
      <c r="W129" s="63" t="s">
        <v>42</v>
      </c>
      <c r="X129" s="25"/>
      <c r="Y129" s="28"/>
      <c r="Z129" s="64">
        <f t="shared" si="42"/>
        <v>0</v>
      </c>
      <c r="AA129" s="65">
        <v>1.68</v>
      </c>
      <c r="AB129" s="66">
        <f t="shared" si="43"/>
        <v>0</v>
      </c>
      <c r="AC129" s="67" t="s">
        <v>43</v>
      </c>
      <c r="AE129" s="63" t="s">
        <v>42</v>
      </c>
      <c r="AF129" s="25"/>
      <c r="AG129" s="28"/>
      <c r="AH129" s="64">
        <f t="shared" si="45"/>
        <v>0</v>
      </c>
      <c r="AI129" s="65">
        <v>1.68</v>
      </c>
      <c r="AJ129" s="66">
        <f t="shared" si="46"/>
        <v>0</v>
      </c>
      <c r="AK129" s="67" t="s">
        <v>43</v>
      </c>
      <c r="AM129" s="63" t="s">
        <v>42</v>
      </c>
      <c r="AN129" s="25"/>
      <c r="AO129" s="28"/>
      <c r="AP129" s="64">
        <f t="shared" si="48"/>
        <v>0</v>
      </c>
      <c r="AQ129" s="65">
        <v>1.68</v>
      </c>
      <c r="AR129" s="66">
        <f t="shared" si="49"/>
        <v>0</v>
      </c>
      <c r="AS129" s="67" t="s">
        <v>43</v>
      </c>
      <c r="AU129" s="63" t="s">
        <v>42</v>
      </c>
      <c r="AV129" s="25"/>
      <c r="AW129" s="28"/>
      <c r="AX129" s="64">
        <f t="shared" si="51"/>
        <v>0</v>
      </c>
      <c r="AY129" s="65">
        <v>1.68</v>
      </c>
      <c r="AZ129" s="66">
        <f t="shared" si="52"/>
        <v>0</v>
      </c>
      <c r="BA129" s="67" t="s">
        <v>43</v>
      </c>
      <c r="BC129" s="42">
        <f t="shared" si="36"/>
        <v>0</v>
      </c>
    </row>
    <row r="130" spans="1:55" s="6" customFormat="1" ht="12.75" x14ac:dyDescent="0.2">
      <c r="A130" s="23">
        <v>118</v>
      </c>
      <c r="B130" s="61">
        <v>210204002</v>
      </c>
      <c r="C130" s="63" t="s">
        <v>119</v>
      </c>
      <c r="D130" s="63" t="s">
        <v>42</v>
      </c>
      <c r="E130" s="25">
        <v>8</v>
      </c>
      <c r="F130" s="28"/>
      <c r="G130" s="64">
        <f t="shared" si="37"/>
        <v>0</v>
      </c>
      <c r="H130" s="65">
        <v>1.68</v>
      </c>
      <c r="I130" s="66">
        <f t="shared" si="38"/>
        <v>13.44</v>
      </c>
      <c r="J130" s="67" t="s">
        <v>43</v>
      </c>
      <c r="M130" s="68" t="s">
        <v>111</v>
      </c>
      <c r="O130" s="63" t="s">
        <v>42</v>
      </c>
      <c r="P130" s="25"/>
      <c r="Q130" s="28"/>
      <c r="R130" s="64">
        <f t="shared" si="39"/>
        <v>0</v>
      </c>
      <c r="S130" s="65">
        <v>1.68</v>
      </c>
      <c r="T130" s="66">
        <f t="shared" si="40"/>
        <v>0</v>
      </c>
      <c r="U130" s="67" t="s">
        <v>43</v>
      </c>
      <c r="W130" s="63" t="s">
        <v>42</v>
      </c>
      <c r="X130" s="25">
        <v>4</v>
      </c>
      <c r="Y130" s="28"/>
      <c r="Z130" s="64">
        <f t="shared" si="42"/>
        <v>0</v>
      </c>
      <c r="AA130" s="65">
        <v>1.68</v>
      </c>
      <c r="AB130" s="66">
        <f t="shared" si="43"/>
        <v>6.72</v>
      </c>
      <c r="AC130" s="67" t="s">
        <v>43</v>
      </c>
      <c r="AE130" s="63" t="s">
        <v>42</v>
      </c>
      <c r="AF130" s="25">
        <v>4</v>
      </c>
      <c r="AG130" s="28"/>
      <c r="AH130" s="64">
        <f t="shared" si="45"/>
        <v>0</v>
      </c>
      <c r="AI130" s="65">
        <v>1.68</v>
      </c>
      <c r="AJ130" s="66">
        <f t="shared" si="46"/>
        <v>6.72</v>
      </c>
      <c r="AK130" s="67" t="s">
        <v>43</v>
      </c>
      <c r="AM130" s="63" t="s">
        <v>42</v>
      </c>
      <c r="AN130" s="25"/>
      <c r="AO130" s="28"/>
      <c r="AP130" s="64">
        <f t="shared" si="48"/>
        <v>0</v>
      </c>
      <c r="AQ130" s="65">
        <v>1.68</v>
      </c>
      <c r="AR130" s="66">
        <f t="shared" si="49"/>
        <v>0</v>
      </c>
      <c r="AS130" s="67" t="s">
        <v>43</v>
      </c>
      <c r="AU130" s="63" t="s">
        <v>42</v>
      </c>
      <c r="AV130" s="25"/>
      <c r="AW130" s="28"/>
      <c r="AX130" s="64">
        <f t="shared" si="51"/>
        <v>0</v>
      </c>
      <c r="AY130" s="65">
        <v>1.68</v>
      </c>
      <c r="AZ130" s="66">
        <f t="shared" si="52"/>
        <v>0</v>
      </c>
      <c r="BA130" s="67" t="s">
        <v>43</v>
      </c>
      <c r="BC130" s="42">
        <f t="shared" si="36"/>
        <v>0</v>
      </c>
    </row>
    <row r="131" spans="1:55" s="6" customFormat="1" ht="12.75" x14ac:dyDescent="0.2">
      <c r="A131" s="23">
        <v>119</v>
      </c>
      <c r="B131" s="61">
        <v>210204011</v>
      </c>
      <c r="C131" s="63" t="s">
        <v>120</v>
      </c>
      <c r="D131" s="63" t="s">
        <v>42</v>
      </c>
      <c r="E131" s="25">
        <v>1</v>
      </c>
      <c r="F131" s="28"/>
      <c r="G131" s="64">
        <f t="shared" si="37"/>
        <v>0</v>
      </c>
      <c r="H131" s="65">
        <v>4.5599999999999996</v>
      </c>
      <c r="I131" s="66">
        <f t="shared" si="38"/>
        <v>4.5599999999999996</v>
      </c>
      <c r="J131" s="67" t="s">
        <v>43</v>
      </c>
      <c r="M131" s="68" t="s">
        <v>111</v>
      </c>
      <c r="O131" s="63" t="s">
        <v>42</v>
      </c>
      <c r="P131" s="25"/>
      <c r="Q131" s="28"/>
      <c r="R131" s="64">
        <f t="shared" si="39"/>
        <v>0</v>
      </c>
      <c r="S131" s="65">
        <v>4.5599999999999996</v>
      </c>
      <c r="T131" s="66">
        <f t="shared" si="40"/>
        <v>0</v>
      </c>
      <c r="U131" s="67" t="s">
        <v>43</v>
      </c>
      <c r="W131" s="63" t="s">
        <v>42</v>
      </c>
      <c r="X131" s="25"/>
      <c r="Y131" s="28"/>
      <c r="Z131" s="64">
        <f t="shared" si="42"/>
        <v>0</v>
      </c>
      <c r="AA131" s="65">
        <v>4.5599999999999996</v>
      </c>
      <c r="AB131" s="66">
        <f t="shared" si="43"/>
        <v>0</v>
      </c>
      <c r="AC131" s="67" t="s">
        <v>43</v>
      </c>
      <c r="AE131" s="63" t="s">
        <v>42</v>
      </c>
      <c r="AF131" s="25"/>
      <c r="AG131" s="28"/>
      <c r="AH131" s="64">
        <f t="shared" si="45"/>
        <v>0</v>
      </c>
      <c r="AI131" s="65">
        <v>4.5599999999999996</v>
      </c>
      <c r="AJ131" s="66">
        <f t="shared" si="46"/>
        <v>0</v>
      </c>
      <c r="AK131" s="67" t="s">
        <v>43</v>
      </c>
      <c r="AM131" s="63" t="s">
        <v>42</v>
      </c>
      <c r="AN131" s="25"/>
      <c r="AO131" s="28"/>
      <c r="AP131" s="64">
        <f t="shared" si="48"/>
        <v>0</v>
      </c>
      <c r="AQ131" s="65">
        <v>4.5599999999999996</v>
      </c>
      <c r="AR131" s="66">
        <f t="shared" si="49"/>
        <v>0</v>
      </c>
      <c r="AS131" s="67" t="s">
        <v>43</v>
      </c>
      <c r="AU131" s="63" t="s">
        <v>42</v>
      </c>
      <c r="AV131" s="25">
        <v>1</v>
      </c>
      <c r="AW131" s="28"/>
      <c r="AX131" s="64">
        <f t="shared" si="51"/>
        <v>0</v>
      </c>
      <c r="AY131" s="65">
        <v>4.5599999999999996</v>
      </c>
      <c r="AZ131" s="66">
        <f t="shared" si="52"/>
        <v>4.5599999999999996</v>
      </c>
      <c r="BA131" s="67" t="s">
        <v>43</v>
      </c>
      <c r="BC131" s="42">
        <f t="shared" si="36"/>
        <v>0</v>
      </c>
    </row>
    <row r="132" spans="1:55" s="6" customFormat="1" ht="12.75" x14ac:dyDescent="0.2">
      <c r="A132" s="23">
        <v>120</v>
      </c>
      <c r="B132" s="61">
        <v>210204011</v>
      </c>
      <c r="C132" s="63" t="s">
        <v>120</v>
      </c>
      <c r="D132" s="63" t="s">
        <v>42</v>
      </c>
      <c r="E132" s="25">
        <v>1</v>
      </c>
      <c r="F132" s="28"/>
      <c r="G132" s="64">
        <f t="shared" si="37"/>
        <v>0</v>
      </c>
      <c r="H132" s="65">
        <v>4.5599999999999996</v>
      </c>
      <c r="I132" s="66">
        <f t="shared" si="38"/>
        <v>4.5599999999999996</v>
      </c>
      <c r="J132" s="67" t="s">
        <v>43</v>
      </c>
      <c r="M132" s="68" t="s">
        <v>111</v>
      </c>
      <c r="O132" s="63" t="s">
        <v>42</v>
      </c>
      <c r="P132" s="25"/>
      <c r="Q132" s="28"/>
      <c r="R132" s="64">
        <f t="shared" si="39"/>
        <v>0</v>
      </c>
      <c r="S132" s="65">
        <v>4.5599999999999996</v>
      </c>
      <c r="T132" s="66">
        <f t="shared" si="40"/>
        <v>0</v>
      </c>
      <c r="U132" s="67" t="s">
        <v>43</v>
      </c>
      <c r="W132" s="63" t="s">
        <v>42</v>
      </c>
      <c r="X132" s="25"/>
      <c r="Y132" s="28"/>
      <c r="Z132" s="64">
        <f t="shared" si="42"/>
        <v>0</v>
      </c>
      <c r="AA132" s="65">
        <v>4.5599999999999996</v>
      </c>
      <c r="AB132" s="66">
        <f t="shared" si="43"/>
        <v>0</v>
      </c>
      <c r="AC132" s="67" t="s">
        <v>43</v>
      </c>
      <c r="AE132" s="63" t="s">
        <v>42</v>
      </c>
      <c r="AF132" s="25"/>
      <c r="AG132" s="28"/>
      <c r="AH132" s="64">
        <f t="shared" si="45"/>
        <v>0</v>
      </c>
      <c r="AI132" s="65">
        <v>4.5599999999999996</v>
      </c>
      <c r="AJ132" s="66">
        <f t="shared" si="46"/>
        <v>0</v>
      </c>
      <c r="AK132" s="67" t="s">
        <v>43</v>
      </c>
      <c r="AM132" s="63" t="s">
        <v>42</v>
      </c>
      <c r="AN132" s="25"/>
      <c r="AO132" s="28"/>
      <c r="AP132" s="64">
        <f t="shared" si="48"/>
        <v>0</v>
      </c>
      <c r="AQ132" s="65">
        <v>4.5599999999999996</v>
      </c>
      <c r="AR132" s="66">
        <f t="shared" si="49"/>
        <v>0</v>
      </c>
      <c r="AS132" s="67" t="s">
        <v>43</v>
      </c>
      <c r="AU132" s="63" t="s">
        <v>42</v>
      </c>
      <c r="AV132" s="25">
        <v>1</v>
      </c>
      <c r="AW132" s="28"/>
      <c r="AX132" s="64">
        <f t="shared" si="51"/>
        <v>0</v>
      </c>
      <c r="AY132" s="65">
        <v>4.5599999999999996</v>
      </c>
      <c r="AZ132" s="66">
        <f t="shared" si="52"/>
        <v>4.5599999999999996</v>
      </c>
      <c r="BA132" s="67" t="s">
        <v>43</v>
      </c>
      <c r="BC132" s="42">
        <f t="shared" si="36"/>
        <v>0</v>
      </c>
    </row>
    <row r="133" spans="1:55" s="6" customFormat="1" ht="12.75" x14ac:dyDescent="0.2">
      <c r="A133" s="23">
        <v>121</v>
      </c>
      <c r="B133" s="61">
        <v>210204011</v>
      </c>
      <c r="C133" s="63" t="s">
        <v>120</v>
      </c>
      <c r="D133" s="63" t="s">
        <v>42</v>
      </c>
      <c r="E133" s="25">
        <v>94</v>
      </c>
      <c r="F133" s="28"/>
      <c r="G133" s="64">
        <f t="shared" si="37"/>
        <v>0</v>
      </c>
      <c r="H133" s="65">
        <v>4.5599999999999996</v>
      </c>
      <c r="I133" s="66">
        <f t="shared" si="38"/>
        <v>428.64</v>
      </c>
      <c r="J133" s="67" t="s">
        <v>43</v>
      </c>
      <c r="M133" s="68" t="s">
        <v>111</v>
      </c>
      <c r="O133" s="63" t="s">
        <v>42</v>
      </c>
      <c r="P133" s="25">
        <v>3</v>
      </c>
      <c r="Q133" s="28"/>
      <c r="R133" s="64">
        <f t="shared" si="39"/>
        <v>0</v>
      </c>
      <c r="S133" s="65">
        <v>4.5599999999999996</v>
      </c>
      <c r="T133" s="66">
        <f t="shared" si="40"/>
        <v>13.68</v>
      </c>
      <c r="U133" s="67" t="s">
        <v>43</v>
      </c>
      <c r="W133" s="63" t="s">
        <v>42</v>
      </c>
      <c r="X133" s="25">
        <v>24</v>
      </c>
      <c r="Y133" s="28"/>
      <c r="Z133" s="64">
        <f t="shared" si="42"/>
        <v>0</v>
      </c>
      <c r="AA133" s="65">
        <v>4.5599999999999996</v>
      </c>
      <c r="AB133" s="66">
        <f t="shared" si="43"/>
        <v>109.44</v>
      </c>
      <c r="AC133" s="67" t="s">
        <v>43</v>
      </c>
      <c r="AE133" s="63" t="s">
        <v>42</v>
      </c>
      <c r="AF133" s="25">
        <v>23</v>
      </c>
      <c r="AG133" s="28"/>
      <c r="AH133" s="64">
        <f t="shared" si="45"/>
        <v>0</v>
      </c>
      <c r="AI133" s="65">
        <v>4.5599999999999996</v>
      </c>
      <c r="AJ133" s="66">
        <f t="shared" si="46"/>
        <v>104.88</v>
      </c>
      <c r="AK133" s="67" t="s">
        <v>43</v>
      </c>
      <c r="AM133" s="63" t="s">
        <v>42</v>
      </c>
      <c r="AN133" s="25">
        <v>26</v>
      </c>
      <c r="AO133" s="28"/>
      <c r="AP133" s="64">
        <f t="shared" si="48"/>
        <v>0</v>
      </c>
      <c r="AQ133" s="65">
        <v>4.5599999999999996</v>
      </c>
      <c r="AR133" s="66">
        <f t="shared" si="49"/>
        <v>118.55999999999999</v>
      </c>
      <c r="AS133" s="67" t="s">
        <v>43</v>
      </c>
      <c r="AU133" s="63" t="s">
        <v>42</v>
      </c>
      <c r="AV133" s="25">
        <v>18</v>
      </c>
      <c r="AW133" s="28"/>
      <c r="AX133" s="64">
        <f t="shared" si="51"/>
        <v>0</v>
      </c>
      <c r="AY133" s="65">
        <v>4.5599999999999996</v>
      </c>
      <c r="AZ133" s="66">
        <f t="shared" si="52"/>
        <v>82.08</v>
      </c>
      <c r="BA133" s="67" t="s">
        <v>43</v>
      </c>
      <c r="BC133" s="42">
        <f t="shared" si="36"/>
        <v>0</v>
      </c>
    </row>
    <row r="134" spans="1:55" s="6" customFormat="1" ht="12.75" x14ac:dyDescent="0.2">
      <c r="A134" s="23">
        <v>122</v>
      </c>
      <c r="B134" s="61">
        <v>210204103</v>
      </c>
      <c r="C134" s="63" t="s">
        <v>121</v>
      </c>
      <c r="D134" s="63" t="s">
        <v>42</v>
      </c>
      <c r="E134" s="25">
        <v>14</v>
      </c>
      <c r="F134" s="28"/>
      <c r="G134" s="64">
        <f t="shared" si="37"/>
        <v>0</v>
      </c>
      <c r="H134" s="65">
        <v>2.71</v>
      </c>
      <c r="I134" s="66">
        <f t="shared" si="38"/>
        <v>37.94</v>
      </c>
      <c r="J134" s="67" t="s">
        <v>43</v>
      </c>
      <c r="M134" s="68" t="s">
        <v>111</v>
      </c>
      <c r="O134" s="63" t="s">
        <v>42</v>
      </c>
      <c r="P134" s="25">
        <v>12</v>
      </c>
      <c r="Q134" s="28"/>
      <c r="R134" s="64">
        <f t="shared" si="39"/>
        <v>0</v>
      </c>
      <c r="S134" s="65">
        <v>2.71</v>
      </c>
      <c r="T134" s="66">
        <f t="shared" si="40"/>
        <v>32.519999999999996</v>
      </c>
      <c r="U134" s="67" t="s">
        <v>43</v>
      </c>
      <c r="W134" s="63" t="s">
        <v>42</v>
      </c>
      <c r="X134" s="25"/>
      <c r="Y134" s="28"/>
      <c r="Z134" s="64">
        <f t="shared" si="42"/>
        <v>0</v>
      </c>
      <c r="AA134" s="65">
        <v>2.71</v>
      </c>
      <c r="AB134" s="66">
        <f t="shared" si="43"/>
        <v>0</v>
      </c>
      <c r="AC134" s="67" t="s">
        <v>43</v>
      </c>
      <c r="AE134" s="63" t="s">
        <v>42</v>
      </c>
      <c r="AF134" s="25"/>
      <c r="AG134" s="28"/>
      <c r="AH134" s="64">
        <f t="shared" si="45"/>
        <v>0</v>
      </c>
      <c r="AI134" s="65">
        <v>2.71</v>
      </c>
      <c r="AJ134" s="66">
        <f t="shared" si="46"/>
        <v>0</v>
      </c>
      <c r="AK134" s="67" t="s">
        <v>43</v>
      </c>
      <c r="AM134" s="63" t="s">
        <v>42</v>
      </c>
      <c r="AN134" s="25">
        <v>1</v>
      </c>
      <c r="AO134" s="28"/>
      <c r="AP134" s="64">
        <f t="shared" si="48"/>
        <v>0</v>
      </c>
      <c r="AQ134" s="65">
        <v>2.71</v>
      </c>
      <c r="AR134" s="66">
        <f t="shared" si="49"/>
        <v>2.71</v>
      </c>
      <c r="AS134" s="67" t="s">
        <v>43</v>
      </c>
      <c r="AU134" s="63" t="s">
        <v>42</v>
      </c>
      <c r="AV134" s="25">
        <v>1</v>
      </c>
      <c r="AW134" s="28"/>
      <c r="AX134" s="64">
        <f t="shared" si="51"/>
        <v>0</v>
      </c>
      <c r="AY134" s="65">
        <v>2.71</v>
      </c>
      <c r="AZ134" s="66">
        <f t="shared" si="52"/>
        <v>2.71</v>
      </c>
      <c r="BA134" s="67" t="s">
        <v>43</v>
      </c>
      <c r="BC134" s="42">
        <f t="shared" si="36"/>
        <v>0</v>
      </c>
    </row>
    <row r="135" spans="1:55" s="6" customFormat="1" ht="12.75" x14ac:dyDescent="0.2">
      <c r="A135" s="23">
        <v>123</v>
      </c>
      <c r="B135" s="61">
        <v>210204103</v>
      </c>
      <c r="C135" s="63" t="s">
        <v>121</v>
      </c>
      <c r="D135" s="63" t="s">
        <v>42</v>
      </c>
      <c r="E135" s="25">
        <v>4</v>
      </c>
      <c r="F135" s="28"/>
      <c r="G135" s="64">
        <f t="shared" si="37"/>
        <v>0</v>
      </c>
      <c r="H135" s="65">
        <v>2.71</v>
      </c>
      <c r="I135" s="66">
        <f t="shared" si="38"/>
        <v>10.84</v>
      </c>
      <c r="J135" s="67" t="s">
        <v>43</v>
      </c>
      <c r="M135" s="68" t="s">
        <v>111</v>
      </c>
      <c r="O135" s="63" t="s">
        <v>42</v>
      </c>
      <c r="P135" s="25"/>
      <c r="Q135" s="28"/>
      <c r="R135" s="64">
        <f t="shared" si="39"/>
        <v>0</v>
      </c>
      <c r="S135" s="65">
        <v>2.71</v>
      </c>
      <c r="T135" s="66">
        <f t="shared" si="40"/>
        <v>0</v>
      </c>
      <c r="U135" s="67" t="s">
        <v>43</v>
      </c>
      <c r="W135" s="63" t="s">
        <v>42</v>
      </c>
      <c r="X135" s="25">
        <v>2</v>
      </c>
      <c r="Y135" s="28"/>
      <c r="Z135" s="64">
        <f t="shared" si="42"/>
        <v>0</v>
      </c>
      <c r="AA135" s="65">
        <v>2.71</v>
      </c>
      <c r="AB135" s="66">
        <f t="shared" si="43"/>
        <v>5.42</v>
      </c>
      <c r="AC135" s="67" t="s">
        <v>43</v>
      </c>
      <c r="AE135" s="63" t="s">
        <v>42</v>
      </c>
      <c r="AF135" s="25">
        <v>2</v>
      </c>
      <c r="AG135" s="28"/>
      <c r="AH135" s="64">
        <f t="shared" si="45"/>
        <v>0</v>
      </c>
      <c r="AI135" s="65">
        <v>2.71</v>
      </c>
      <c r="AJ135" s="66">
        <f t="shared" si="46"/>
        <v>5.42</v>
      </c>
      <c r="AK135" s="67" t="s">
        <v>43</v>
      </c>
      <c r="AM135" s="63" t="s">
        <v>42</v>
      </c>
      <c r="AN135" s="25"/>
      <c r="AO135" s="28"/>
      <c r="AP135" s="64">
        <f t="shared" si="48"/>
        <v>0</v>
      </c>
      <c r="AQ135" s="65">
        <v>2.71</v>
      </c>
      <c r="AR135" s="66">
        <f t="shared" si="49"/>
        <v>0</v>
      </c>
      <c r="AS135" s="67" t="s">
        <v>43</v>
      </c>
      <c r="AU135" s="63" t="s">
        <v>42</v>
      </c>
      <c r="AV135" s="25"/>
      <c r="AW135" s="28"/>
      <c r="AX135" s="64">
        <f t="shared" si="51"/>
        <v>0</v>
      </c>
      <c r="AY135" s="65">
        <v>2.71</v>
      </c>
      <c r="AZ135" s="66">
        <f t="shared" si="52"/>
        <v>0</v>
      </c>
      <c r="BA135" s="67" t="s">
        <v>43</v>
      </c>
      <c r="BC135" s="42">
        <f t="shared" si="36"/>
        <v>0</v>
      </c>
    </row>
    <row r="136" spans="1:55" s="6" customFormat="1" ht="12.75" x14ac:dyDescent="0.2">
      <c r="A136" s="23">
        <v>124</v>
      </c>
      <c r="B136" s="61">
        <v>210204103</v>
      </c>
      <c r="C136" s="63" t="s">
        <v>121</v>
      </c>
      <c r="D136" s="63" t="s">
        <v>42</v>
      </c>
      <c r="E136" s="25">
        <v>2</v>
      </c>
      <c r="F136" s="28"/>
      <c r="G136" s="64">
        <f t="shared" si="37"/>
        <v>0</v>
      </c>
      <c r="H136" s="65">
        <v>2.71</v>
      </c>
      <c r="I136" s="66">
        <f t="shared" si="38"/>
        <v>5.42</v>
      </c>
      <c r="J136" s="67" t="s">
        <v>43</v>
      </c>
      <c r="M136" s="68" t="s">
        <v>111</v>
      </c>
      <c r="O136" s="63" t="s">
        <v>42</v>
      </c>
      <c r="P136" s="25"/>
      <c r="Q136" s="28"/>
      <c r="R136" s="64">
        <f t="shared" si="39"/>
        <v>0</v>
      </c>
      <c r="S136" s="65">
        <v>2.71</v>
      </c>
      <c r="T136" s="66">
        <f t="shared" si="40"/>
        <v>0</v>
      </c>
      <c r="U136" s="67" t="s">
        <v>43</v>
      </c>
      <c r="W136" s="63" t="s">
        <v>42</v>
      </c>
      <c r="X136" s="25">
        <v>2</v>
      </c>
      <c r="Y136" s="28"/>
      <c r="Z136" s="64">
        <f t="shared" si="42"/>
        <v>0</v>
      </c>
      <c r="AA136" s="65">
        <v>2.71</v>
      </c>
      <c r="AB136" s="66">
        <f t="shared" si="43"/>
        <v>5.42</v>
      </c>
      <c r="AC136" s="67" t="s">
        <v>43</v>
      </c>
      <c r="AE136" s="63" t="s">
        <v>42</v>
      </c>
      <c r="AF136" s="25"/>
      <c r="AG136" s="28"/>
      <c r="AH136" s="64">
        <f t="shared" si="45"/>
        <v>0</v>
      </c>
      <c r="AI136" s="65">
        <v>2.71</v>
      </c>
      <c r="AJ136" s="66">
        <f t="shared" si="46"/>
        <v>0</v>
      </c>
      <c r="AK136" s="67" t="s">
        <v>43</v>
      </c>
      <c r="AM136" s="63" t="s">
        <v>42</v>
      </c>
      <c r="AN136" s="25"/>
      <c r="AO136" s="28"/>
      <c r="AP136" s="64">
        <f t="shared" si="48"/>
        <v>0</v>
      </c>
      <c r="AQ136" s="65">
        <v>2.71</v>
      </c>
      <c r="AR136" s="66">
        <f t="shared" si="49"/>
        <v>0</v>
      </c>
      <c r="AS136" s="67" t="s">
        <v>43</v>
      </c>
      <c r="AU136" s="63" t="s">
        <v>42</v>
      </c>
      <c r="AV136" s="25"/>
      <c r="AW136" s="28"/>
      <c r="AX136" s="64">
        <f t="shared" si="51"/>
        <v>0</v>
      </c>
      <c r="AY136" s="65">
        <v>2.71</v>
      </c>
      <c r="AZ136" s="66">
        <f t="shared" si="52"/>
        <v>0</v>
      </c>
      <c r="BA136" s="67" t="s">
        <v>43</v>
      </c>
      <c r="BC136" s="42">
        <f t="shared" si="36"/>
        <v>0</v>
      </c>
    </row>
    <row r="137" spans="1:55" s="6" customFormat="1" ht="12.75" x14ac:dyDescent="0.2">
      <c r="A137" s="23">
        <v>125</v>
      </c>
      <c r="B137" s="61">
        <v>210204103</v>
      </c>
      <c r="C137" s="63" t="s">
        <v>121</v>
      </c>
      <c r="D137" s="63" t="s">
        <v>42</v>
      </c>
      <c r="E137" s="25">
        <v>1</v>
      </c>
      <c r="F137" s="28"/>
      <c r="G137" s="64">
        <f t="shared" si="37"/>
        <v>0</v>
      </c>
      <c r="H137" s="65">
        <v>2.71</v>
      </c>
      <c r="I137" s="66">
        <f t="shared" si="38"/>
        <v>2.71</v>
      </c>
      <c r="J137" s="67" t="s">
        <v>43</v>
      </c>
      <c r="M137" s="68" t="s">
        <v>111</v>
      </c>
      <c r="O137" s="63" t="s">
        <v>42</v>
      </c>
      <c r="P137" s="25"/>
      <c r="Q137" s="28"/>
      <c r="R137" s="64">
        <f t="shared" si="39"/>
        <v>0</v>
      </c>
      <c r="S137" s="65">
        <v>2.71</v>
      </c>
      <c r="T137" s="66">
        <f t="shared" si="40"/>
        <v>0</v>
      </c>
      <c r="U137" s="67" t="s">
        <v>43</v>
      </c>
      <c r="W137" s="63" t="s">
        <v>42</v>
      </c>
      <c r="X137" s="25"/>
      <c r="Y137" s="28"/>
      <c r="Z137" s="64">
        <f t="shared" si="42"/>
        <v>0</v>
      </c>
      <c r="AA137" s="65">
        <v>2.71</v>
      </c>
      <c r="AB137" s="66">
        <f t="shared" si="43"/>
        <v>0</v>
      </c>
      <c r="AC137" s="67" t="s">
        <v>43</v>
      </c>
      <c r="AE137" s="63" t="s">
        <v>42</v>
      </c>
      <c r="AF137" s="25">
        <v>1</v>
      </c>
      <c r="AG137" s="28"/>
      <c r="AH137" s="64">
        <f t="shared" si="45"/>
        <v>0</v>
      </c>
      <c r="AI137" s="65">
        <v>2.71</v>
      </c>
      <c r="AJ137" s="66">
        <f t="shared" si="46"/>
        <v>2.71</v>
      </c>
      <c r="AK137" s="67" t="s">
        <v>43</v>
      </c>
      <c r="AM137" s="63" t="s">
        <v>42</v>
      </c>
      <c r="AN137" s="25"/>
      <c r="AO137" s="28"/>
      <c r="AP137" s="64">
        <f t="shared" si="48"/>
        <v>0</v>
      </c>
      <c r="AQ137" s="65">
        <v>2.71</v>
      </c>
      <c r="AR137" s="66">
        <f t="shared" si="49"/>
        <v>0</v>
      </c>
      <c r="AS137" s="67" t="s">
        <v>43</v>
      </c>
      <c r="AU137" s="63" t="s">
        <v>42</v>
      </c>
      <c r="AV137" s="25"/>
      <c r="AW137" s="28"/>
      <c r="AX137" s="64">
        <f t="shared" si="51"/>
        <v>0</v>
      </c>
      <c r="AY137" s="65">
        <v>2.71</v>
      </c>
      <c r="AZ137" s="66">
        <f t="shared" si="52"/>
        <v>0</v>
      </c>
      <c r="BA137" s="67" t="s">
        <v>43</v>
      </c>
      <c r="BC137" s="42">
        <f t="shared" si="36"/>
        <v>0</v>
      </c>
    </row>
    <row r="138" spans="1:55" s="6" customFormat="1" ht="12.75" x14ac:dyDescent="0.2">
      <c r="A138" s="23">
        <v>126</v>
      </c>
      <c r="B138" s="61">
        <v>210204104</v>
      </c>
      <c r="C138" s="63" t="s">
        <v>122</v>
      </c>
      <c r="D138" s="63" t="s">
        <v>42</v>
      </c>
      <c r="E138" s="25">
        <v>1</v>
      </c>
      <c r="F138" s="28"/>
      <c r="G138" s="64">
        <f t="shared" si="37"/>
        <v>0</v>
      </c>
      <c r="H138" s="65">
        <v>2.81</v>
      </c>
      <c r="I138" s="66">
        <f t="shared" si="38"/>
        <v>2.81</v>
      </c>
      <c r="J138" s="67" t="s">
        <v>43</v>
      </c>
      <c r="M138" s="68" t="s">
        <v>111</v>
      </c>
      <c r="O138" s="63" t="s">
        <v>42</v>
      </c>
      <c r="P138" s="25"/>
      <c r="Q138" s="28"/>
      <c r="R138" s="64">
        <f t="shared" si="39"/>
        <v>0</v>
      </c>
      <c r="S138" s="65">
        <v>2.81</v>
      </c>
      <c r="T138" s="66">
        <f t="shared" si="40"/>
        <v>0</v>
      </c>
      <c r="U138" s="67" t="s">
        <v>43</v>
      </c>
      <c r="W138" s="63" t="s">
        <v>42</v>
      </c>
      <c r="X138" s="25"/>
      <c r="Y138" s="28"/>
      <c r="Z138" s="64">
        <f t="shared" si="42"/>
        <v>0</v>
      </c>
      <c r="AA138" s="65">
        <v>2.81</v>
      </c>
      <c r="AB138" s="66">
        <f t="shared" si="43"/>
        <v>0</v>
      </c>
      <c r="AC138" s="67" t="s">
        <v>43</v>
      </c>
      <c r="AE138" s="63" t="s">
        <v>42</v>
      </c>
      <c r="AF138" s="25">
        <v>1</v>
      </c>
      <c r="AG138" s="28"/>
      <c r="AH138" s="64">
        <f t="shared" si="45"/>
        <v>0</v>
      </c>
      <c r="AI138" s="65">
        <v>2.81</v>
      </c>
      <c r="AJ138" s="66">
        <f t="shared" si="46"/>
        <v>2.81</v>
      </c>
      <c r="AK138" s="67" t="s">
        <v>43</v>
      </c>
      <c r="AM138" s="63" t="s">
        <v>42</v>
      </c>
      <c r="AN138" s="25"/>
      <c r="AO138" s="28"/>
      <c r="AP138" s="64">
        <f t="shared" si="48"/>
        <v>0</v>
      </c>
      <c r="AQ138" s="65">
        <v>2.81</v>
      </c>
      <c r="AR138" s="66">
        <f t="shared" si="49"/>
        <v>0</v>
      </c>
      <c r="AS138" s="67" t="s">
        <v>43</v>
      </c>
      <c r="AU138" s="63" t="s">
        <v>42</v>
      </c>
      <c r="AV138" s="25"/>
      <c r="AW138" s="28"/>
      <c r="AX138" s="64">
        <f t="shared" si="51"/>
        <v>0</v>
      </c>
      <c r="AY138" s="65">
        <v>2.81</v>
      </c>
      <c r="AZ138" s="66">
        <f t="shared" si="52"/>
        <v>0</v>
      </c>
      <c r="BA138" s="67" t="s">
        <v>43</v>
      </c>
      <c r="BC138" s="42">
        <f t="shared" si="36"/>
        <v>0</v>
      </c>
    </row>
    <row r="139" spans="1:55" s="6" customFormat="1" ht="12.75" x14ac:dyDescent="0.2">
      <c r="A139" s="23">
        <v>127</v>
      </c>
      <c r="B139" s="61">
        <v>210204103</v>
      </c>
      <c r="C139" s="63" t="s">
        <v>121</v>
      </c>
      <c r="D139" s="63" t="s">
        <v>42</v>
      </c>
      <c r="E139" s="25">
        <v>84</v>
      </c>
      <c r="F139" s="28"/>
      <c r="G139" s="64">
        <f t="shared" si="37"/>
        <v>0</v>
      </c>
      <c r="H139" s="65">
        <v>2.71</v>
      </c>
      <c r="I139" s="66">
        <f t="shared" si="38"/>
        <v>227.64</v>
      </c>
      <c r="J139" s="67" t="s">
        <v>43</v>
      </c>
      <c r="M139" s="68" t="s">
        <v>111</v>
      </c>
      <c r="O139" s="63" t="s">
        <v>42</v>
      </c>
      <c r="P139" s="25">
        <v>3</v>
      </c>
      <c r="Q139" s="28"/>
      <c r="R139" s="64">
        <f t="shared" si="39"/>
        <v>0</v>
      </c>
      <c r="S139" s="65">
        <v>2.71</v>
      </c>
      <c r="T139" s="66">
        <f t="shared" si="40"/>
        <v>8.129999999999999</v>
      </c>
      <c r="U139" s="67" t="s">
        <v>43</v>
      </c>
      <c r="W139" s="63" t="s">
        <v>42</v>
      </c>
      <c r="X139" s="25">
        <v>18</v>
      </c>
      <c r="Y139" s="28"/>
      <c r="Z139" s="64">
        <f t="shared" si="42"/>
        <v>0</v>
      </c>
      <c r="AA139" s="65">
        <v>2.71</v>
      </c>
      <c r="AB139" s="66">
        <f t="shared" si="43"/>
        <v>48.78</v>
      </c>
      <c r="AC139" s="67" t="s">
        <v>43</v>
      </c>
      <c r="AE139" s="63" t="s">
        <v>42</v>
      </c>
      <c r="AF139" s="25">
        <v>22</v>
      </c>
      <c r="AG139" s="28"/>
      <c r="AH139" s="64">
        <f t="shared" si="45"/>
        <v>0</v>
      </c>
      <c r="AI139" s="65">
        <v>2.71</v>
      </c>
      <c r="AJ139" s="66">
        <f t="shared" si="46"/>
        <v>59.62</v>
      </c>
      <c r="AK139" s="67" t="s">
        <v>43</v>
      </c>
      <c r="AM139" s="63" t="s">
        <v>42</v>
      </c>
      <c r="AN139" s="25">
        <f>21+2</f>
        <v>23</v>
      </c>
      <c r="AO139" s="28"/>
      <c r="AP139" s="64">
        <f t="shared" si="48"/>
        <v>0</v>
      </c>
      <c r="AQ139" s="65">
        <v>2.71</v>
      </c>
      <c r="AR139" s="66">
        <f t="shared" si="49"/>
        <v>62.33</v>
      </c>
      <c r="AS139" s="67" t="s">
        <v>43</v>
      </c>
      <c r="AU139" s="63" t="s">
        <v>42</v>
      </c>
      <c r="AV139" s="25">
        <f>17+1</f>
        <v>18</v>
      </c>
      <c r="AW139" s="28"/>
      <c r="AX139" s="64">
        <f t="shared" si="51"/>
        <v>0</v>
      </c>
      <c r="AY139" s="65">
        <v>2.71</v>
      </c>
      <c r="AZ139" s="66">
        <f t="shared" si="52"/>
        <v>48.78</v>
      </c>
      <c r="BA139" s="67" t="s">
        <v>43</v>
      </c>
      <c r="BC139" s="42">
        <f t="shared" si="36"/>
        <v>0</v>
      </c>
    </row>
    <row r="140" spans="1:55" s="6" customFormat="1" ht="12.75" x14ac:dyDescent="0.2">
      <c r="A140" s="23">
        <v>128</v>
      </c>
      <c r="B140" s="61">
        <v>210204103</v>
      </c>
      <c r="C140" s="63" t="s">
        <v>121</v>
      </c>
      <c r="D140" s="63" t="s">
        <v>42</v>
      </c>
      <c r="E140" s="25">
        <v>10</v>
      </c>
      <c r="F140" s="28"/>
      <c r="G140" s="64">
        <f t="shared" si="37"/>
        <v>0</v>
      </c>
      <c r="H140" s="65">
        <v>2.71</v>
      </c>
      <c r="I140" s="66">
        <f t="shared" si="38"/>
        <v>27.1</v>
      </c>
      <c r="J140" s="67" t="s">
        <v>43</v>
      </c>
      <c r="M140" s="68" t="s">
        <v>111</v>
      </c>
      <c r="O140" s="63" t="s">
        <v>42</v>
      </c>
      <c r="P140" s="25"/>
      <c r="Q140" s="28"/>
      <c r="R140" s="64">
        <f t="shared" si="39"/>
        <v>0</v>
      </c>
      <c r="S140" s="65">
        <v>2.71</v>
      </c>
      <c r="T140" s="66">
        <f t="shared" si="40"/>
        <v>0</v>
      </c>
      <c r="U140" s="67" t="s">
        <v>43</v>
      </c>
      <c r="W140" s="63" t="s">
        <v>42</v>
      </c>
      <c r="X140" s="25">
        <v>4</v>
      </c>
      <c r="Y140" s="28"/>
      <c r="Z140" s="64">
        <f t="shared" si="42"/>
        <v>0</v>
      </c>
      <c r="AA140" s="65">
        <v>2.71</v>
      </c>
      <c r="AB140" s="66">
        <f t="shared" si="43"/>
        <v>10.84</v>
      </c>
      <c r="AC140" s="67" t="s">
        <v>43</v>
      </c>
      <c r="AE140" s="63" t="s">
        <v>42</v>
      </c>
      <c r="AF140" s="25">
        <v>1</v>
      </c>
      <c r="AG140" s="28"/>
      <c r="AH140" s="64">
        <f t="shared" si="45"/>
        <v>0</v>
      </c>
      <c r="AI140" s="65">
        <v>2.71</v>
      </c>
      <c r="AJ140" s="66">
        <f t="shared" si="46"/>
        <v>2.71</v>
      </c>
      <c r="AK140" s="67" t="s">
        <v>43</v>
      </c>
      <c r="AM140" s="63" t="s">
        <v>42</v>
      </c>
      <c r="AN140" s="25">
        <v>2</v>
      </c>
      <c r="AO140" s="28"/>
      <c r="AP140" s="64">
        <f t="shared" si="48"/>
        <v>0</v>
      </c>
      <c r="AQ140" s="65">
        <v>2.71</v>
      </c>
      <c r="AR140" s="66">
        <f t="shared" si="49"/>
        <v>5.42</v>
      </c>
      <c r="AS140" s="67" t="s">
        <v>43</v>
      </c>
      <c r="AU140" s="63" t="s">
        <v>42</v>
      </c>
      <c r="AV140" s="25">
        <f>2+1</f>
        <v>3</v>
      </c>
      <c r="AW140" s="28"/>
      <c r="AX140" s="64">
        <f t="shared" si="51"/>
        <v>0</v>
      </c>
      <c r="AY140" s="65">
        <v>2.71</v>
      </c>
      <c r="AZ140" s="66">
        <f t="shared" si="52"/>
        <v>8.129999999999999</v>
      </c>
      <c r="BA140" s="67" t="s">
        <v>43</v>
      </c>
      <c r="BC140" s="42">
        <f t="shared" si="36"/>
        <v>0</v>
      </c>
    </row>
    <row r="141" spans="1:55" s="6" customFormat="1" ht="12.75" x14ac:dyDescent="0.2">
      <c r="A141" s="23">
        <v>129</v>
      </c>
      <c r="B141" s="61">
        <v>210204103</v>
      </c>
      <c r="C141" s="63" t="s">
        <v>121</v>
      </c>
      <c r="D141" s="63" t="s">
        <v>42</v>
      </c>
      <c r="E141" s="25">
        <v>3</v>
      </c>
      <c r="F141" s="28"/>
      <c r="G141" s="64">
        <f t="shared" si="37"/>
        <v>0</v>
      </c>
      <c r="H141" s="65">
        <v>2.71</v>
      </c>
      <c r="I141" s="66">
        <f t="shared" si="38"/>
        <v>8.129999999999999</v>
      </c>
      <c r="J141" s="67" t="s">
        <v>43</v>
      </c>
      <c r="M141" s="68" t="s">
        <v>111</v>
      </c>
      <c r="O141" s="63" t="s">
        <v>42</v>
      </c>
      <c r="P141" s="25"/>
      <c r="Q141" s="28"/>
      <c r="R141" s="64">
        <f t="shared" si="39"/>
        <v>0</v>
      </c>
      <c r="S141" s="65">
        <v>2.71</v>
      </c>
      <c r="T141" s="66">
        <f t="shared" si="40"/>
        <v>0</v>
      </c>
      <c r="U141" s="67" t="s">
        <v>43</v>
      </c>
      <c r="W141" s="63" t="s">
        <v>42</v>
      </c>
      <c r="X141" s="25">
        <v>2</v>
      </c>
      <c r="Y141" s="28"/>
      <c r="Z141" s="64">
        <f t="shared" si="42"/>
        <v>0</v>
      </c>
      <c r="AA141" s="65">
        <v>2.71</v>
      </c>
      <c r="AB141" s="66">
        <f t="shared" si="43"/>
        <v>5.42</v>
      </c>
      <c r="AC141" s="67" t="s">
        <v>43</v>
      </c>
      <c r="AE141" s="63" t="s">
        <v>42</v>
      </c>
      <c r="AF141" s="25"/>
      <c r="AG141" s="28"/>
      <c r="AH141" s="64">
        <f t="shared" si="45"/>
        <v>0</v>
      </c>
      <c r="AI141" s="65">
        <v>2.71</v>
      </c>
      <c r="AJ141" s="66">
        <f t="shared" si="46"/>
        <v>0</v>
      </c>
      <c r="AK141" s="67" t="s">
        <v>43</v>
      </c>
      <c r="AM141" s="63" t="s">
        <v>42</v>
      </c>
      <c r="AN141" s="25">
        <v>1</v>
      </c>
      <c r="AO141" s="28"/>
      <c r="AP141" s="64">
        <f t="shared" si="48"/>
        <v>0</v>
      </c>
      <c r="AQ141" s="65">
        <v>2.71</v>
      </c>
      <c r="AR141" s="66">
        <f t="shared" si="49"/>
        <v>2.71</v>
      </c>
      <c r="AS141" s="67" t="s">
        <v>43</v>
      </c>
      <c r="AU141" s="63" t="s">
        <v>42</v>
      </c>
      <c r="AV141" s="25"/>
      <c r="AW141" s="28"/>
      <c r="AX141" s="64">
        <f t="shared" si="51"/>
        <v>0</v>
      </c>
      <c r="AY141" s="65">
        <v>2.71</v>
      </c>
      <c r="AZ141" s="66">
        <f t="shared" si="52"/>
        <v>0</v>
      </c>
      <c r="BA141" s="67" t="s">
        <v>43</v>
      </c>
      <c r="BC141" s="42">
        <f t="shared" si="36"/>
        <v>0</v>
      </c>
    </row>
    <row r="142" spans="1:55" s="6" customFormat="1" ht="12.75" x14ac:dyDescent="0.2">
      <c r="A142" s="23">
        <v>130</v>
      </c>
      <c r="B142" s="61">
        <v>210204103</v>
      </c>
      <c r="C142" s="63" t="s">
        <v>121</v>
      </c>
      <c r="D142" s="63" t="s">
        <v>42</v>
      </c>
      <c r="E142" s="25">
        <v>1</v>
      </c>
      <c r="F142" s="28"/>
      <c r="G142" s="64">
        <f t="shared" si="37"/>
        <v>0</v>
      </c>
      <c r="H142" s="65">
        <v>2.71</v>
      </c>
      <c r="I142" s="66">
        <f t="shared" si="38"/>
        <v>2.71</v>
      </c>
      <c r="J142" s="67" t="s">
        <v>43</v>
      </c>
      <c r="M142" s="68" t="s">
        <v>111</v>
      </c>
      <c r="O142" s="63" t="s">
        <v>42</v>
      </c>
      <c r="P142" s="25"/>
      <c r="Q142" s="28"/>
      <c r="R142" s="64">
        <f t="shared" si="39"/>
        <v>0</v>
      </c>
      <c r="S142" s="65">
        <v>2.71</v>
      </c>
      <c r="T142" s="66">
        <f t="shared" si="40"/>
        <v>0</v>
      </c>
      <c r="U142" s="67" t="s">
        <v>43</v>
      </c>
      <c r="W142" s="63" t="s">
        <v>42</v>
      </c>
      <c r="X142" s="25"/>
      <c r="Y142" s="28"/>
      <c r="Z142" s="64">
        <f t="shared" si="42"/>
        <v>0</v>
      </c>
      <c r="AA142" s="65">
        <v>2.71</v>
      </c>
      <c r="AB142" s="66">
        <f t="shared" si="43"/>
        <v>0</v>
      </c>
      <c r="AC142" s="67" t="s">
        <v>43</v>
      </c>
      <c r="AE142" s="63" t="s">
        <v>42</v>
      </c>
      <c r="AF142" s="25"/>
      <c r="AG142" s="28"/>
      <c r="AH142" s="64">
        <f t="shared" si="45"/>
        <v>0</v>
      </c>
      <c r="AI142" s="65">
        <v>2.71</v>
      </c>
      <c r="AJ142" s="66">
        <f t="shared" si="46"/>
        <v>0</v>
      </c>
      <c r="AK142" s="67" t="s">
        <v>43</v>
      </c>
      <c r="AM142" s="63" t="s">
        <v>42</v>
      </c>
      <c r="AN142" s="25">
        <v>1</v>
      </c>
      <c r="AO142" s="28"/>
      <c r="AP142" s="64">
        <f t="shared" si="48"/>
        <v>0</v>
      </c>
      <c r="AQ142" s="65">
        <v>2.71</v>
      </c>
      <c r="AR142" s="66">
        <f t="shared" si="49"/>
        <v>2.71</v>
      </c>
      <c r="AS142" s="67" t="s">
        <v>43</v>
      </c>
      <c r="AU142" s="63" t="s">
        <v>42</v>
      </c>
      <c r="AV142" s="25"/>
      <c r="AW142" s="28"/>
      <c r="AX142" s="64">
        <f t="shared" si="51"/>
        <v>0</v>
      </c>
      <c r="AY142" s="65">
        <v>2.71</v>
      </c>
      <c r="AZ142" s="66">
        <f t="shared" si="52"/>
        <v>0</v>
      </c>
      <c r="BA142" s="67" t="s">
        <v>43</v>
      </c>
      <c r="BC142" s="42">
        <f t="shared" si="36"/>
        <v>0</v>
      </c>
    </row>
    <row r="143" spans="1:55" s="6" customFormat="1" ht="12.75" x14ac:dyDescent="0.2">
      <c r="A143" s="23">
        <v>131</v>
      </c>
      <c r="B143" s="61">
        <v>210204103</v>
      </c>
      <c r="C143" s="63" t="s">
        <v>121</v>
      </c>
      <c r="D143" s="63" t="s">
        <v>42</v>
      </c>
      <c r="E143" s="25">
        <v>1</v>
      </c>
      <c r="F143" s="28"/>
      <c r="G143" s="64">
        <f t="shared" si="37"/>
        <v>0</v>
      </c>
      <c r="H143" s="65">
        <v>2.71</v>
      </c>
      <c r="I143" s="66">
        <f t="shared" si="38"/>
        <v>2.71</v>
      </c>
      <c r="J143" s="67" t="s">
        <v>43</v>
      </c>
      <c r="M143" s="68" t="s">
        <v>111</v>
      </c>
      <c r="O143" s="63" t="s">
        <v>42</v>
      </c>
      <c r="P143" s="25"/>
      <c r="Q143" s="28"/>
      <c r="R143" s="64">
        <f t="shared" si="39"/>
        <v>0</v>
      </c>
      <c r="S143" s="65">
        <v>2.71</v>
      </c>
      <c r="T143" s="66">
        <f t="shared" si="40"/>
        <v>0</v>
      </c>
      <c r="U143" s="67" t="s">
        <v>43</v>
      </c>
      <c r="W143" s="63" t="s">
        <v>42</v>
      </c>
      <c r="X143" s="25"/>
      <c r="Y143" s="28"/>
      <c r="Z143" s="64">
        <f t="shared" si="42"/>
        <v>0</v>
      </c>
      <c r="AA143" s="65">
        <v>2.71</v>
      </c>
      <c r="AB143" s="66">
        <f t="shared" si="43"/>
        <v>0</v>
      </c>
      <c r="AC143" s="67" t="s">
        <v>43</v>
      </c>
      <c r="AE143" s="63" t="s">
        <v>42</v>
      </c>
      <c r="AF143" s="25"/>
      <c r="AG143" s="28"/>
      <c r="AH143" s="64">
        <f t="shared" si="45"/>
        <v>0</v>
      </c>
      <c r="AI143" s="65">
        <v>2.71</v>
      </c>
      <c r="AJ143" s="66">
        <f t="shared" si="46"/>
        <v>0</v>
      </c>
      <c r="AK143" s="67" t="s">
        <v>43</v>
      </c>
      <c r="AM143" s="63" t="s">
        <v>42</v>
      </c>
      <c r="AN143" s="25"/>
      <c r="AO143" s="28"/>
      <c r="AP143" s="64">
        <f t="shared" si="48"/>
        <v>0</v>
      </c>
      <c r="AQ143" s="65">
        <v>2.71</v>
      </c>
      <c r="AR143" s="66">
        <f t="shared" si="49"/>
        <v>0</v>
      </c>
      <c r="AS143" s="67" t="s">
        <v>43</v>
      </c>
      <c r="AU143" s="63" t="s">
        <v>42</v>
      </c>
      <c r="AV143" s="25">
        <v>1</v>
      </c>
      <c r="AW143" s="28"/>
      <c r="AX143" s="64">
        <f t="shared" si="51"/>
        <v>0</v>
      </c>
      <c r="AY143" s="65">
        <v>2.71</v>
      </c>
      <c r="AZ143" s="66">
        <f t="shared" si="52"/>
        <v>2.71</v>
      </c>
      <c r="BA143" s="67" t="s">
        <v>43</v>
      </c>
      <c r="BC143" s="42">
        <f t="shared" si="36"/>
        <v>0</v>
      </c>
    </row>
    <row r="144" spans="1:55" s="6" customFormat="1" ht="12.75" x14ac:dyDescent="0.2">
      <c r="A144" s="23">
        <v>132</v>
      </c>
      <c r="B144" s="61">
        <v>210204105</v>
      </c>
      <c r="C144" s="63" t="s">
        <v>123</v>
      </c>
      <c r="D144" s="63" t="s">
        <v>42</v>
      </c>
      <c r="E144" s="25">
        <v>1</v>
      </c>
      <c r="F144" s="28"/>
      <c r="G144" s="64">
        <f t="shared" si="37"/>
        <v>0</v>
      </c>
      <c r="H144" s="65">
        <v>3.13</v>
      </c>
      <c r="I144" s="66">
        <f t="shared" si="38"/>
        <v>3.13</v>
      </c>
      <c r="J144" s="67" t="s">
        <v>43</v>
      </c>
      <c r="M144" s="68" t="s">
        <v>111</v>
      </c>
      <c r="O144" s="63" t="s">
        <v>42</v>
      </c>
      <c r="P144" s="25"/>
      <c r="Q144" s="28"/>
      <c r="R144" s="64">
        <f t="shared" si="39"/>
        <v>0</v>
      </c>
      <c r="S144" s="65">
        <v>3.13</v>
      </c>
      <c r="T144" s="66">
        <f t="shared" si="40"/>
        <v>0</v>
      </c>
      <c r="U144" s="67" t="s">
        <v>43</v>
      </c>
      <c r="W144" s="63" t="s">
        <v>42</v>
      </c>
      <c r="X144" s="25"/>
      <c r="Y144" s="28"/>
      <c r="Z144" s="64">
        <f t="shared" si="42"/>
        <v>0</v>
      </c>
      <c r="AA144" s="65">
        <v>3.13</v>
      </c>
      <c r="AB144" s="66">
        <f t="shared" si="43"/>
        <v>0</v>
      </c>
      <c r="AC144" s="67" t="s">
        <v>43</v>
      </c>
      <c r="AE144" s="63" t="s">
        <v>42</v>
      </c>
      <c r="AF144" s="25"/>
      <c r="AG144" s="28"/>
      <c r="AH144" s="64">
        <f t="shared" si="45"/>
        <v>0</v>
      </c>
      <c r="AI144" s="65">
        <v>3.13</v>
      </c>
      <c r="AJ144" s="66">
        <f t="shared" si="46"/>
        <v>0</v>
      </c>
      <c r="AK144" s="67" t="s">
        <v>43</v>
      </c>
      <c r="AM144" s="63" t="s">
        <v>42</v>
      </c>
      <c r="AN144" s="25">
        <v>1</v>
      </c>
      <c r="AO144" s="28"/>
      <c r="AP144" s="64">
        <f t="shared" si="48"/>
        <v>0</v>
      </c>
      <c r="AQ144" s="65">
        <v>3.13</v>
      </c>
      <c r="AR144" s="66">
        <f t="shared" si="49"/>
        <v>3.13</v>
      </c>
      <c r="AS144" s="67" t="s">
        <v>43</v>
      </c>
      <c r="AU144" s="63" t="s">
        <v>42</v>
      </c>
      <c r="AV144" s="25"/>
      <c r="AW144" s="28"/>
      <c r="AX144" s="64">
        <f t="shared" si="51"/>
        <v>0</v>
      </c>
      <c r="AY144" s="65">
        <v>3.13</v>
      </c>
      <c r="AZ144" s="66">
        <f t="shared" si="52"/>
        <v>0</v>
      </c>
      <c r="BA144" s="67" t="s">
        <v>43</v>
      </c>
      <c r="BC144" s="42">
        <f t="shared" si="36"/>
        <v>0</v>
      </c>
    </row>
    <row r="145" spans="1:55" s="6" customFormat="1" ht="12.75" x14ac:dyDescent="0.2">
      <c r="A145" s="23">
        <v>133</v>
      </c>
      <c r="B145" s="61">
        <v>210204105</v>
      </c>
      <c r="C145" s="63" t="s">
        <v>123</v>
      </c>
      <c r="D145" s="63" t="s">
        <v>42</v>
      </c>
      <c r="E145" s="25">
        <v>1</v>
      </c>
      <c r="F145" s="28"/>
      <c r="G145" s="64">
        <f t="shared" si="37"/>
        <v>0</v>
      </c>
      <c r="H145" s="65">
        <v>3.13</v>
      </c>
      <c r="I145" s="66">
        <f t="shared" si="38"/>
        <v>3.13</v>
      </c>
      <c r="J145" s="67" t="s">
        <v>43</v>
      </c>
      <c r="M145" s="68" t="s">
        <v>111</v>
      </c>
      <c r="O145" s="63" t="s">
        <v>42</v>
      </c>
      <c r="P145" s="25"/>
      <c r="Q145" s="28"/>
      <c r="R145" s="64">
        <f t="shared" si="39"/>
        <v>0</v>
      </c>
      <c r="S145" s="65">
        <v>3.13</v>
      </c>
      <c r="T145" s="66">
        <f t="shared" si="40"/>
        <v>0</v>
      </c>
      <c r="U145" s="67" t="s">
        <v>43</v>
      </c>
      <c r="W145" s="63" t="s">
        <v>42</v>
      </c>
      <c r="X145" s="25"/>
      <c r="Y145" s="28"/>
      <c r="Z145" s="64">
        <f t="shared" si="42"/>
        <v>0</v>
      </c>
      <c r="AA145" s="65">
        <v>3.13</v>
      </c>
      <c r="AB145" s="66">
        <f t="shared" si="43"/>
        <v>0</v>
      </c>
      <c r="AC145" s="67" t="s">
        <v>43</v>
      </c>
      <c r="AE145" s="63" t="s">
        <v>42</v>
      </c>
      <c r="AF145" s="25"/>
      <c r="AG145" s="28"/>
      <c r="AH145" s="64">
        <f t="shared" si="45"/>
        <v>0</v>
      </c>
      <c r="AI145" s="65">
        <v>3.13</v>
      </c>
      <c r="AJ145" s="66">
        <f t="shared" si="46"/>
        <v>0</v>
      </c>
      <c r="AK145" s="67" t="s">
        <v>43</v>
      </c>
      <c r="AM145" s="63" t="s">
        <v>42</v>
      </c>
      <c r="AN145" s="25">
        <v>1</v>
      </c>
      <c r="AO145" s="28"/>
      <c r="AP145" s="64">
        <f t="shared" si="48"/>
        <v>0</v>
      </c>
      <c r="AQ145" s="65">
        <v>3.13</v>
      </c>
      <c r="AR145" s="66">
        <f t="shared" si="49"/>
        <v>3.13</v>
      </c>
      <c r="AS145" s="67" t="s">
        <v>43</v>
      </c>
      <c r="AU145" s="63" t="s">
        <v>42</v>
      </c>
      <c r="AV145" s="25"/>
      <c r="AW145" s="28"/>
      <c r="AX145" s="64">
        <f t="shared" si="51"/>
        <v>0</v>
      </c>
      <c r="AY145" s="65">
        <v>3.13</v>
      </c>
      <c r="AZ145" s="66">
        <f t="shared" si="52"/>
        <v>0</v>
      </c>
      <c r="BA145" s="67" t="s">
        <v>43</v>
      </c>
      <c r="BC145" s="42">
        <f t="shared" si="36"/>
        <v>0</v>
      </c>
    </row>
    <row r="146" spans="1:55" s="6" customFormat="1" ht="12.75" x14ac:dyDescent="0.2">
      <c r="A146" s="23">
        <v>134</v>
      </c>
      <c r="B146" s="61">
        <v>210204105</v>
      </c>
      <c r="C146" s="63" t="s">
        <v>123</v>
      </c>
      <c r="D146" s="63" t="s">
        <v>42</v>
      </c>
      <c r="E146" s="25">
        <v>1</v>
      </c>
      <c r="F146" s="28"/>
      <c r="G146" s="64">
        <f t="shared" si="37"/>
        <v>0</v>
      </c>
      <c r="H146" s="65">
        <v>3.13</v>
      </c>
      <c r="I146" s="66">
        <f t="shared" si="38"/>
        <v>3.13</v>
      </c>
      <c r="J146" s="67" t="s">
        <v>43</v>
      </c>
      <c r="M146" s="68" t="s">
        <v>111</v>
      </c>
      <c r="O146" s="63" t="s">
        <v>42</v>
      </c>
      <c r="P146" s="25"/>
      <c r="Q146" s="28"/>
      <c r="R146" s="64">
        <f t="shared" si="39"/>
        <v>0</v>
      </c>
      <c r="S146" s="65">
        <v>3.13</v>
      </c>
      <c r="T146" s="66">
        <f t="shared" si="40"/>
        <v>0</v>
      </c>
      <c r="U146" s="67" t="s">
        <v>43</v>
      </c>
      <c r="W146" s="63" t="s">
        <v>42</v>
      </c>
      <c r="X146" s="25"/>
      <c r="Y146" s="28"/>
      <c r="Z146" s="64">
        <f t="shared" si="42"/>
        <v>0</v>
      </c>
      <c r="AA146" s="65">
        <v>3.13</v>
      </c>
      <c r="AB146" s="66">
        <f t="shared" si="43"/>
        <v>0</v>
      </c>
      <c r="AC146" s="67" t="s">
        <v>43</v>
      </c>
      <c r="AE146" s="63" t="s">
        <v>42</v>
      </c>
      <c r="AF146" s="25"/>
      <c r="AG146" s="28"/>
      <c r="AH146" s="64">
        <f t="shared" si="45"/>
        <v>0</v>
      </c>
      <c r="AI146" s="65">
        <v>3.13</v>
      </c>
      <c r="AJ146" s="66">
        <f t="shared" si="46"/>
        <v>0</v>
      </c>
      <c r="AK146" s="67" t="s">
        <v>43</v>
      </c>
      <c r="AM146" s="63" t="s">
        <v>42</v>
      </c>
      <c r="AN146" s="25"/>
      <c r="AO146" s="28"/>
      <c r="AP146" s="64">
        <f t="shared" si="48"/>
        <v>0</v>
      </c>
      <c r="AQ146" s="65">
        <v>3.13</v>
      </c>
      <c r="AR146" s="66">
        <f t="shared" si="49"/>
        <v>0</v>
      </c>
      <c r="AS146" s="67" t="s">
        <v>43</v>
      </c>
      <c r="AU146" s="63" t="s">
        <v>42</v>
      </c>
      <c r="AV146" s="25">
        <v>1</v>
      </c>
      <c r="AW146" s="28"/>
      <c r="AX146" s="64">
        <f t="shared" si="51"/>
        <v>0</v>
      </c>
      <c r="AY146" s="65">
        <v>3.13</v>
      </c>
      <c r="AZ146" s="66">
        <f t="shared" si="52"/>
        <v>3.13</v>
      </c>
      <c r="BA146" s="67" t="s">
        <v>43</v>
      </c>
      <c r="BC146" s="42">
        <f t="shared" si="36"/>
        <v>0</v>
      </c>
    </row>
    <row r="147" spans="1:55" s="6" customFormat="1" ht="12.75" x14ac:dyDescent="0.2">
      <c r="A147" s="23">
        <v>135</v>
      </c>
      <c r="B147" s="61">
        <v>210204201</v>
      </c>
      <c r="C147" s="63" t="s">
        <v>124</v>
      </c>
      <c r="D147" s="63" t="s">
        <v>42</v>
      </c>
      <c r="E147" s="25">
        <v>115</v>
      </c>
      <c r="F147" s="28"/>
      <c r="G147" s="64">
        <f t="shared" si="37"/>
        <v>0</v>
      </c>
      <c r="H147" s="65">
        <v>1.37</v>
      </c>
      <c r="I147" s="66">
        <f t="shared" si="38"/>
        <v>157.55000000000001</v>
      </c>
      <c r="J147" s="67" t="s">
        <v>43</v>
      </c>
      <c r="M147" s="68" t="s">
        <v>111</v>
      </c>
      <c r="O147" s="63" t="s">
        <v>42</v>
      </c>
      <c r="P147" s="25">
        <f>P43</f>
        <v>15</v>
      </c>
      <c r="Q147" s="28"/>
      <c r="R147" s="64">
        <f t="shared" si="39"/>
        <v>0</v>
      </c>
      <c r="S147" s="65">
        <v>1.37</v>
      </c>
      <c r="T147" s="66">
        <f t="shared" si="40"/>
        <v>20.55</v>
      </c>
      <c r="U147" s="67" t="s">
        <v>43</v>
      </c>
      <c r="W147" s="63" t="s">
        <v>42</v>
      </c>
      <c r="X147" s="25">
        <f>X43</f>
        <v>27</v>
      </c>
      <c r="Y147" s="28"/>
      <c r="Z147" s="64">
        <f t="shared" si="42"/>
        <v>0</v>
      </c>
      <c r="AA147" s="65">
        <v>1.37</v>
      </c>
      <c r="AB147" s="66">
        <f t="shared" si="43"/>
        <v>36.99</v>
      </c>
      <c r="AC147" s="67" t="s">
        <v>43</v>
      </c>
      <c r="AE147" s="63" t="s">
        <v>42</v>
      </c>
      <c r="AF147" s="25">
        <f>AF43</f>
        <v>26</v>
      </c>
      <c r="AG147" s="28"/>
      <c r="AH147" s="64">
        <f t="shared" si="45"/>
        <v>0</v>
      </c>
      <c r="AI147" s="65">
        <v>1.37</v>
      </c>
      <c r="AJ147" s="66">
        <f t="shared" si="46"/>
        <v>35.620000000000005</v>
      </c>
      <c r="AK147" s="67" t="s">
        <v>43</v>
      </c>
      <c r="AM147" s="63" t="s">
        <v>42</v>
      </c>
      <c r="AN147" s="25">
        <f>AN43</f>
        <v>26</v>
      </c>
      <c r="AO147" s="28"/>
      <c r="AP147" s="64">
        <f t="shared" si="48"/>
        <v>0</v>
      </c>
      <c r="AQ147" s="65">
        <v>1.37</v>
      </c>
      <c r="AR147" s="66">
        <f t="shared" si="49"/>
        <v>35.620000000000005</v>
      </c>
      <c r="AS147" s="67" t="s">
        <v>43</v>
      </c>
      <c r="AU147" s="63" t="s">
        <v>42</v>
      </c>
      <c r="AV147" s="25">
        <f>AV43</f>
        <v>21</v>
      </c>
      <c r="AW147" s="28"/>
      <c r="AX147" s="64">
        <f t="shared" si="51"/>
        <v>0</v>
      </c>
      <c r="AY147" s="65">
        <v>1.37</v>
      </c>
      <c r="AZ147" s="66">
        <f t="shared" si="52"/>
        <v>28.770000000000003</v>
      </c>
      <c r="BA147" s="67" t="s">
        <v>43</v>
      </c>
      <c r="BC147" s="42">
        <f t="shared" si="36"/>
        <v>0</v>
      </c>
    </row>
    <row r="148" spans="1:55" s="6" customFormat="1" ht="12.75" x14ac:dyDescent="0.2">
      <c r="A148" s="23">
        <v>136</v>
      </c>
      <c r="B148" s="61">
        <v>210204202</v>
      </c>
      <c r="C148" s="63" t="s">
        <v>125</v>
      </c>
      <c r="D148" s="63" t="s">
        <v>42</v>
      </c>
      <c r="E148" s="25">
        <v>3</v>
      </c>
      <c r="F148" s="28"/>
      <c r="G148" s="64">
        <f t="shared" si="37"/>
        <v>0</v>
      </c>
      <c r="H148" s="65">
        <v>1.42</v>
      </c>
      <c r="I148" s="66">
        <f t="shared" si="38"/>
        <v>4.26</v>
      </c>
      <c r="J148" s="67" t="s">
        <v>43</v>
      </c>
      <c r="M148" s="68" t="s">
        <v>111</v>
      </c>
      <c r="O148" s="63" t="s">
        <v>42</v>
      </c>
      <c r="P148" s="25"/>
      <c r="Q148" s="28"/>
      <c r="R148" s="64">
        <f t="shared" si="39"/>
        <v>0</v>
      </c>
      <c r="S148" s="65">
        <v>1.42</v>
      </c>
      <c r="T148" s="66">
        <f t="shared" si="40"/>
        <v>0</v>
      </c>
      <c r="U148" s="67" t="s">
        <v>43</v>
      </c>
      <c r="W148" s="63" t="s">
        <v>42</v>
      </c>
      <c r="X148" s="25">
        <f>X45</f>
        <v>1</v>
      </c>
      <c r="Y148" s="28"/>
      <c r="Z148" s="64">
        <f t="shared" si="42"/>
        <v>0</v>
      </c>
      <c r="AA148" s="65">
        <v>1.42</v>
      </c>
      <c r="AB148" s="66">
        <f t="shared" si="43"/>
        <v>1.42</v>
      </c>
      <c r="AC148" s="67" t="s">
        <v>43</v>
      </c>
      <c r="AE148" s="63" t="s">
        <v>42</v>
      </c>
      <c r="AF148" s="25">
        <f>AF45</f>
        <v>1</v>
      </c>
      <c r="AG148" s="28"/>
      <c r="AH148" s="64">
        <f t="shared" si="45"/>
        <v>0</v>
      </c>
      <c r="AI148" s="65">
        <v>1.42</v>
      </c>
      <c r="AJ148" s="66">
        <f t="shared" si="46"/>
        <v>1.42</v>
      </c>
      <c r="AK148" s="67" t="s">
        <v>43</v>
      </c>
      <c r="AM148" s="63" t="s">
        <v>42</v>
      </c>
      <c r="AN148" s="25">
        <f>AN45</f>
        <v>1</v>
      </c>
      <c r="AO148" s="28"/>
      <c r="AP148" s="64">
        <f t="shared" si="48"/>
        <v>0</v>
      </c>
      <c r="AQ148" s="65">
        <v>1.42</v>
      </c>
      <c r="AR148" s="66">
        <f t="shared" si="49"/>
        <v>1.42</v>
      </c>
      <c r="AS148" s="67" t="s">
        <v>43</v>
      </c>
      <c r="AU148" s="63" t="s">
        <v>42</v>
      </c>
      <c r="AV148" s="25">
        <f>AV45</f>
        <v>0</v>
      </c>
      <c r="AW148" s="28"/>
      <c r="AX148" s="64">
        <f t="shared" si="51"/>
        <v>0</v>
      </c>
      <c r="AY148" s="65">
        <v>1.42</v>
      </c>
      <c r="AZ148" s="66">
        <f t="shared" si="52"/>
        <v>0</v>
      </c>
      <c r="BA148" s="67" t="s">
        <v>43</v>
      </c>
      <c r="BC148" s="42">
        <f t="shared" si="36"/>
        <v>0</v>
      </c>
    </row>
    <row r="149" spans="1:55" s="6" customFormat="1" ht="12.75" x14ac:dyDescent="0.2">
      <c r="A149" s="23">
        <v>137</v>
      </c>
      <c r="B149" s="61">
        <v>210810081</v>
      </c>
      <c r="C149" s="63" t="s">
        <v>126</v>
      </c>
      <c r="D149" s="63" t="s">
        <v>87</v>
      </c>
      <c r="E149" s="25">
        <v>4000</v>
      </c>
      <c r="F149" s="28"/>
      <c r="G149" s="64">
        <f t="shared" si="37"/>
        <v>0</v>
      </c>
      <c r="H149" s="65">
        <v>6.7000000000000004E-2</v>
      </c>
      <c r="I149" s="66">
        <f t="shared" si="38"/>
        <v>268</v>
      </c>
      <c r="J149" s="67" t="s">
        <v>43</v>
      </c>
      <c r="M149" s="68" t="s">
        <v>111</v>
      </c>
      <c r="O149" s="63" t="s">
        <v>87</v>
      </c>
      <c r="P149" s="25">
        <f>P47</f>
        <v>520</v>
      </c>
      <c r="Q149" s="28"/>
      <c r="R149" s="64">
        <f t="shared" si="39"/>
        <v>0</v>
      </c>
      <c r="S149" s="65">
        <v>6.7000000000000004E-2</v>
      </c>
      <c r="T149" s="66">
        <f t="shared" si="40"/>
        <v>34.840000000000003</v>
      </c>
      <c r="U149" s="67" t="s">
        <v>43</v>
      </c>
      <c r="W149" s="63" t="s">
        <v>87</v>
      </c>
      <c r="X149" s="25">
        <f>X47</f>
        <v>920</v>
      </c>
      <c r="Y149" s="28"/>
      <c r="Z149" s="64">
        <f t="shared" si="42"/>
        <v>0</v>
      </c>
      <c r="AA149" s="65">
        <v>6.7000000000000004E-2</v>
      </c>
      <c r="AB149" s="66">
        <f t="shared" si="43"/>
        <v>61.64</v>
      </c>
      <c r="AC149" s="67" t="s">
        <v>43</v>
      </c>
      <c r="AE149" s="63" t="s">
        <v>87</v>
      </c>
      <c r="AF149" s="25">
        <f>AF47</f>
        <v>1100</v>
      </c>
      <c r="AG149" s="28"/>
      <c r="AH149" s="64">
        <f t="shared" si="45"/>
        <v>0</v>
      </c>
      <c r="AI149" s="65">
        <v>6.7000000000000004E-2</v>
      </c>
      <c r="AJ149" s="66">
        <f t="shared" si="46"/>
        <v>73.7</v>
      </c>
      <c r="AK149" s="67" t="s">
        <v>43</v>
      </c>
      <c r="AM149" s="63" t="s">
        <v>87</v>
      </c>
      <c r="AN149" s="25">
        <f>AN47</f>
        <v>950</v>
      </c>
      <c r="AO149" s="28"/>
      <c r="AP149" s="64">
        <f t="shared" si="48"/>
        <v>0</v>
      </c>
      <c r="AQ149" s="65">
        <v>6.7000000000000004E-2</v>
      </c>
      <c r="AR149" s="66">
        <f t="shared" si="49"/>
        <v>63.650000000000006</v>
      </c>
      <c r="AS149" s="67" t="s">
        <v>43</v>
      </c>
      <c r="AU149" s="63" t="s">
        <v>87</v>
      </c>
      <c r="AV149" s="25">
        <f>AV47</f>
        <v>510</v>
      </c>
      <c r="AW149" s="28"/>
      <c r="AX149" s="64">
        <f t="shared" si="51"/>
        <v>0</v>
      </c>
      <c r="AY149" s="65">
        <v>6.7000000000000004E-2</v>
      </c>
      <c r="AZ149" s="66">
        <f t="shared" si="52"/>
        <v>34.17</v>
      </c>
      <c r="BA149" s="67" t="s">
        <v>43</v>
      </c>
      <c r="BC149" s="42">
        <f t="shared" si="36"/>
        <v>0</v>
      </c>
    </row>
    <row r="150" spans="1:55" s="6" customFormat="1" ht="12.75" x14ac:dyDescent="0.2">
      <c r="A150" s="23">
        <v>138</v>
      </c>
      <c r="B150" s="61">
        <v>210810008</v>
      </c>
      <c r="C150" s="63" t="s">
        <v>127</v>
      </c>
      <c r="D150" s="63" t="s">
        <v>87</v>
      </c>
      <c r="E150" s="25">
        <v>50</v>
      </c>
      <c r="F150" s="28"/>
      <c r="G150" s="64">
        <f t="shared" si="37"/>
        <v>0</v>
      </c>
      <c r="H150" s="65">
        <v>4.5999999999999999E-2</v>
      </c>
      <c r="I150" s="66">
        <f t="shared" si="38"/>
        <v>2.2999999999999998</v>
      </c>
      <c r="J150" s="67" t="s">
        <v>43</v>
      </c>
      <c r="M150" s="68" t="s">
        <v>111</v>
      </c>
      <c r="O150" s="63" t="s">
        <v>87</v>
      </c>
      <c r="P150" s="25">
        <f>P48</f>
        <v>0</v>
      </c>
      <c r="Q150" s="28"/>
      <c r="R150" s="64">
        <f t="shared" si="39"/>
        <v>0</v>
      </c>
      <c r="S150" s="65">
        <v>4.5999999999999999E-2</v>
      </c>
      <c r="T150" s="66">
        <f t="shared" si="40"/>
        <v>0</v>
      </c>
      <c r="U150" s="67" t="s">
        <v>43</v>
      </c>
      <c r="W150" s="63" t="s">
        <v>87</v>
      </c>
      <c r="X150" s="25">
        <f>X48</f>
        <v>15</v>
      </c>
      <c r="Y150" s="28"/>
      <c r="Z150" s="64">
        <f t="shared" si="42"/>
        <v>0</v>
      </c>
      <c r="AA150" s="65">
        <v>4.5999999999999999E-2</v>
      </c>
      <c r="AB150" s="66">
        <f t="shared" si="43"/>
        <v>0.69</v>
      </c>
      <c r="AC150" s="67" t="s">
        <v>43</v>
      </c>
      <c r="AE150" s="63" t="s">
        <v>87</v>
      </c>
      <c r="AF150" s="25">
        <f>AF48</f>
        <v>15</v>
      </c>
      <c r="AG150" s="28"/>
      <c r="AH150" s="64">
        <f t="shared" si="45"/>
        <v>0</v>
      </c>
      <c r="AI150" s="65">
        <v>4.5999999999999999E-2</v>
      </c>
      <c r="AJ150" s="66">
        <f t="shared" si="46"/>
        <v>0.69</v>
      </c>
      <c r="AK150" s="67" t="s">
        <v>43</v>
      </c>
      <c r="AM150" s="63" t="s">
        <v>87</v>
      </c>
      <c r="AN150" s="25">
        <f>AN48</f>
        <v>20</v>
      </c>
      <c r="AO150" s="28"/>
      <c r="AP150" s="64">
        <f t="shared" si="48"/>
        <v>0</v>
      </c>
      <c r="AQ150" s="65">
        <v>4.5999999999999999E-2</v>
      </c>
      <c r="AR150" s="66">
        <f t="shared" si="49"/>
        <v>0.91999999999999993</v>
      </c>
      <c r="AS150" s="67" t="s">
        <v>43</v>
      </c>
      <c r="AU150" s="63" t="s">
        <v>87</v>
      </c>
      <c r="AV150" s="25">
        <f>AV48</f>
        <v>0</v>
      </c>
      <c r="AW150" s="28"/>
      <c r="AX150" s="64">
        <f t="shared" si="51"/>
        <v>0</v>
      </c>
      <c r="AY150" s="65">
        <v>4.5999999999999999E-2</v>
      </c>
      <c r="AZ150" s="66">
        <f t="shared" si="52"/>
        <v>0</v>
      </c>
      <c r="BA150" s="67" t="s">
        <v>43</v>
      </c>
      <c r="BC150" s="42">
        <f t="shared" si="36"/>
        <v>0</v>
      </c>
    </row>
    <row r="151" spans="1:55" s="6" customFormat="1" ht="12.75" x14ac:dyDescent="0.2">
      <c r="A151" s="23">
        <v>139</v>
      </c>
      <c r="B151" s="61">
        <v>210802406</v>
      </c>
      <c r="C151" s="63" t="s">
        <v>128</v>
      </c>
      <c r="D151" s="63" t="s">
        <v>87</v>
      </c>
      <c r="E151" s="25">
        <v>1500</v>
      </c>
      <c r="F151" s="28"/>
      <c r="G151" s="64">
        <f t="shared" si="37"/>
        <v>0</v>
      </c>
      <c r="H151" s="65">
        <v>4.5999999999999999E-2</v>
      </c>
      <c r="I151" s="66">
        <f t="shared" si="38"/>
        <v>69</v>
      </c>
      <c r="J151" s="67" t="s">
        <v>43</v>
      </c>
      <c r="M151" s="68" t="s">
        <v>111</v>
      </c>
      <c r="O151" s="63" t="s">
        <v>87</v>
      </c>
      <c r="P151" s="25">
        <f>P49</f>
        <v>150</v>
      </c>
      <c r="Q151" s="28"/>
      <c r="R151" s="64">
        <f t="shared" si="39"/>
        <v>0</v>
      </c>
      <c r="S151" s="65">
        <v>4.5999999999999999E-2</v>
      </c>
      <c r="T151" s="66">
        <f t="shared" si="40"/>
        <v>6.8999999999999995</v>
      </c>
      <c r="U151" s="67" t="s">
        <v>43</v>
      </c>
      <c r="W151" s="63" t="s">
        <v>87</v>
      </c>
      <c r="X151" s="25">
        <f>X49</f>
        <v>370</v>
      </c>
      <c r="Y151" s="28"/>
      <c r="Z151" s="64">
        <f t="shared" si="42"/>
        <v>0</v>
      </c>
      <c r="AA151" s="65">
        <v>4.5999999999999999E-2</v>
      </c>
      <c r="AB151" s="66">
        <f t="shared" si="43"/>
        <v>17.02</v>
      </c>
      <c r="AC151" s="67" t="s">
        <v>43</v>
      </c>
      <c r="AE151" s="63" t="s">
        <v>87</v>
      </c>
      <c r="AF151" s="25">
        <f>AF49</f>
        <v>350</v>
      </c>
      <c r="AG151" s="28"/>
      <c r="AH151" s="64">
        <f t="shared" si="45"/>
        <v>0</v>
      </c>
      <c r="AI151" s="65">
        <v>4.5999999999999999E-2</v>
      </c>
      <c r="AJ151" s="66">
        <f t="shared" si="46"/>
        <v>16.100000000000001</v>
      </c>
      <c r="AK151" s="67" t="s">
        <v>43</v>
      </c>
      <c r="AM151" s="63" t="s">
        <v>87</v>
      </c>
      <c r="AN151" s="25">
        <f>AN49</f>
        <v>360</v>
      </c>
      <c r="AO151" s="28"/>
      <c r="AP151" s="64">
        <f t="shared" si="48"/>
        <v>0</v>
      </c>
      <c r="AQ151" s="65">
        <v>4.5999999999999999E-2</v>
      </c>
      <c r="AR151" s="66">
        <f t="shared" si="49"/>
        <v>16.559999999999999</v>
      </c>
      <c r="AS151" s="67" t="s">
        <v>43</v>
      </c>
      <c r="AU151" s="63" t="s">
        <v>87</v>
      </c>
      <c r="AV151" s="25">
        <f>AV49</f>
        <v>270</v>
      </c>
      <c r="AW151" s="28"/>
      <c r="AX151" s="64">
        <f t="shared" si="51"/>
        <v>0</v>
      </c>
      <c r="AY151" s="65">
        <v>4.5999999999999999E-2</v>
      </c>
      <c r="AZ151" s="66">
        <f t="shared" si="52"/>
        <v>12.42</v>
      </c>
      <c r="BA151" s="67" t="s">
        <v>43</v>
      </c>
      <c r="BC151" s="42">
        <f t="shared" si="36"/>
        <v>0</v>
      </c>
    </row>
    <row r="152" spans="1:55" s="6" customFormat="1" ht="12.75" x14ac:dyDescent="0.2">
      <c r="A152" s="23">
        <v>140</v>
      </c>
      <c r="B152" s="61">
        <v>210100252</v>
      </c>
      <c r="C152" s="63" t="s">
        <v>129</v>
      </c>
      <c r="D152" s="63" t="s">
        <v>42</v>
      </c>
      <c r="E152" s="25">
        <v>242</v>
      </c>
      <c r="F152" s="28"/>
      <c r="G152" s="64">
        <f t="shared" si="37"/>
        <v>0</v>
      </c>
      <c r="H152" s="65">
        <v>0.495</v>
      </c>
      <c r="I152" s="66">
        <f t="shared" si="38"/>
        <v>119.78999999999999</v>
      </c>
      <c r="J152" s="67" t="s">
        <v>43</v>
      </c>
      <c r="M152" s="68" t="s">
        <v>111</v>
      </c>
      <c r="O152" s="63" t="s">
        <v>42</v>
      </c>
      <c r="P152" s="25">
        <f>P50</f>
        <v>30</v>
      </c>
      <c r="Q152" s="28"/>
      <c r="R152" s="64">
        <f t="shared" si="39"/>
        <v>0</v>
      </c>
      <c r="S152" s="65">
        <v>0.495</v>
      </c>
      <c r="T152" s="66">
        <f t="shared" si="40"/>
        <v>14.85</v>
      </c>
      <c r="U152" s="67" t="s">
        <v>43</v>
      </c>
      <c r="W152" s="63" t="s">
        <v>42</v>
      </c>
      <c r="X152" s="25">
        <f>X50</f>
        <v>58</v>
      </c>
      <c r="Y152" s="28"/>
      <c r="Z152" s="64">
        <f t="shared" si="42"/>
        <v>0</v>
      </c>
      <c r="AA152" s="65">
        <v>0.495</v>
      </c>
      <c r="AB152" s="66">
        <f t="shared" si="43"/>
        <v>28.71</v>
      </c>
      <c r="AC152" s="67" t="s">
        <v>43</v>
      </c>
      <c r="AE152" s="63" t="s">
        <v>42</v>
      </c>
      <c r="AF152" s="25">
        <f>AF50</f>
        <v>56</v>
      </c>
      <c r="AG152" s="28"/>
      <c r="AH152" s="64">
        <f t="shared" si="45"/>
        <v>0</v>
      </c>
      <c r="AI152" s="65">
        <v>0.495</v>
      </c>
      <c r="AJ152" s="66">
        <f t="shared" si="46"/>
        <v>27.72</v>
      </c>
      <c r="AK152" s="67" t="s">
        <v>43</v>
      </c>
      <c r="AM152" s="63" t="s">
        <v>42</v>
      </c>
      <c r="AN152" s="25">
        <f>AN50</f>
        <v>56</v>
      </c>
      <c r="AO152" s="28"/>
      <c r="AP152" s="64">
        <f t="shared" si="48"/>
        <v>0</v>
      </c>
      <c r="AQ152" s="65">
        <v>0.495</v>
      </c>
      <c r="AR152" s="66">
        <f t="shared" si="49"/>
        <v>27.72</v>
      </c>
      <c r="AS152" s="67" t="s">
        <v>43</v>
      </c>
      <c r="AU152" s="63" t="s">
        <v>42</v>
      </c>
      <c r="AV152" s="25">
        <f>AV50</f>
        <v>42</v>
      </c>
      <c r="AW152" s="28"/>
      <c r="AX152" s="64">
        <f t="shared" si="51"/>
        <v>0</v>
      </c>
      <c r="AY152" s="65">
        <v>0.495</v>
      </c>
      <c r="AZ152" s="66">
        <f t="shared" si="52"/>
        <v>20.79</v>
      </c>
      <c r="BA152" s="67" t="s">
        <v>43</v>
      </c>
      <c r="BC152" s="42">
        <f t="shared" si="36"/>
        <v>0</v>
      </c>
    </row>
    <row r="153" spans="1:55" s="6" customFormat="1" ht="12.75" x14ac:dyDescent="0.2">
      <c r="A153" s="23">
        <v>141</v>
      </c>
      <c r="B153" s="61">
        <v>210100204</v>
      </c>
      <c r="C153" s="63" t="s">
        <v>130</v>
      </c>
      <c r="D153" s="63" t="s">
        <v>42</v>
      </c>
      <c r="E153" s="25">
        <v>242</v>
      </c>
      <c r="F153" s="28"/>
      <c r="G153" s="64">
        <f t="shared" si="37"/>
        <v>0</v>
      </c>
      <c r="H153" s="65">
        <v>0.23200000000000001</v>
      </c>
      <c r="I153" s="66">
        <f t="shared" si="38"/>
        <v>56.144000000000005</v>
      </c>
      <c r="J153" s="67" t="s">
        <v>43</v>
      </c>
      <c r="K153" s="6" t="s">
        <v>44</v>
      </c>
      <c r="M153" s="68" t="s">
        <v>111</v>
      </c>
      <c r="O153" s="63" t="s">
        <v>42</v>
      </c>
      <c r="P153" s="25">
        <f>P51</f>
        <v>30</v>
      </c>
      <c r="Q153" s="28"/>
      <c r="R153" s="64">
        <f t="shared" si="39"/>
        <v>0</v>
      </c>
      <c r="S153" s="65">
        <v>0.23200000000000001</v>
      </c>
      <c r="T153" s="66">
        <f t="shared" si="40"/>
        <v>6.96</v>
      </c>
      <c r="U153" s="67" t="s">
        <v>43</v>
      </c>
      <c r="W153" s="63" t="s">
        <v>42</v>
      </c>
      <c r="X153" s="25">
        <f>X51</f>
        <v>58</v>
      </c>
      <c r="Y153" s="28"/>
      <c r="Z153" s="64">
        <f t="shared" si="42"/>
        <v>0</v>
      </c>
      <c r="AA153" s="65">
        <v>0.23200000000000001</v>
      </c>
      <c r="AB153" s="66">
        <f t="shared" si="43"/>
        <v>13.456000000000001</v>
      </c>
      <c r="AC153" s="67" t="s">
        <v>43</v>
      </c>
      <c r="AE153" s="63" t="s">
        <v>42</v>
      </c>
      <c r="AF153" s="25">
        <f>AF51</f>
        <v>56</v>
      </c>
      <c r="AG153" s="28"/>
      <c r="AH153" s="64">
        <f t="shared" si="45"/>
        <v>0</v>
      </c>
      <c r="AI153" s="65">
        <v>0.23200000000000001</v>
      </c>
      <c r="AJ153" s="66">
        <f t="shared" si="46"/>
        <v>12.992000000000001</v>
      </c>
      <c r="AK153" s="67" t="s">
        <v>43</v>
      </c>
      <c r="AM153" s="63" t="s">
        <v>42</v>
      </c>
      <c r="AN153" s="25">
        <f>AN51</f>
        <v>56</v>
      </c>
      <c r="AO153" s="28"/>
      <c r="AP153" s="64">
        <f t="shared" si="48"/>
        <v>0</v>
      </c>
      <c r="AQ153" s="65">
        <v>0.23200000000000001</v>
      </c>
      <c r="AR153" s="66">
        <f t="shared" si="49"/>
        <v>12.992000000000001</v>
      </c>
      <c r="AS153" s="67" t="s">
        <v>43</v>
      </c>
      <c r="AU153" s="63" t="s">
        <v>42</v>
      </c>
      <c r="AV153" s="25">
        <f>AV51</f>
        <v>42</v>
      </c>
      <c r="AW153" s="28"/>
      <c r="AX153" s="64">
        <f t="shared" si="51"/>
        <v>0</v>
      </c>
      <c r="AY153" s="65">
        <v>0.23200000000000001</v>
      </c>
      <c r="AZ153" s="66">
        <f t="shared" si="52"/>
        <v>9.7439999999999998</v>
      </c>
      <c r="BA153" s="67" t="s">
        <v>43</v>
      </c>
      <c r="BC153" s="42">
        <f t="shared" si="36"/>
        <v>0</v>
      </c>
    </row>
    <row r="154" spans="1:55" s="6" customFormat="1" ht="12.75" x14ac:dyDescent="0.2">
      <c r="A154" s="23">
        <v>142</v>
      </c>
      <c r="B154" s="61">
        <v>210950101</v>
      </c>
      <c r="C154" s="63" t="s">
        <v>131</v>
      </c>
      <c r="D154" s="63" t="s">
        <v>42</v>
      </c>
      <c r="E154" s="25">
        <v>242</v>
      </c>
      <c r="F154" s="28"/>
      <c r="G154" s="64">
        <f t="shared" si="37"/>
        <v>0</v>
      </c>
      <c r="H154" s="65">
        <v>2.5000000000000001E-2</v>
      </c>
      <c r="I154" s="66">
        <f t="shared" si="38"/>
        <v>6.0500000000000007</v>
      </c>
      <c r="J154" s="67" t="s">
        <v>43</v>
      </c>
      <c r="M154" s="68" t="s">
        <v>111</v>
      </c>
      <c r="O154" s="63" t="s">
        <v>42</v>
      </c>
      <c r="P154" s="25">
        <f>P51</f>
        <v>30</v>
      </c>
      <c r="Q154" s="28"/>
      <c r="R154" s="64">
        <f t="shared" si="39"/>
        <v>0</v>
      </c>
      <c r="S154" s="65">
        <v>2.5000000000000001E-2</v>
      </c>
      <c r="T154" s="66">
        <f t="shared" si="40"/>
        <v>0.75</v>
      </c>
      <c r="U154" s="67" t="s">
        <v>43</v>
      </c>
      <c r="W154" s="63" t="s">
        <v>42</v>
      </c>
      <c r="X154" s="25">
        <f>X51</f>
        <v>58</v>
      </c>
      <c r="Y154" s="28"/>
      <c r="Z154" s="64">
        <f t="shared" si="42"/>
        <v>0</v>
      </c>
      <c r="AA154" s="65">
        <v>2.5000000000000001E-2</v>
      </c>
      <c r="AB154" s="66">
        <f t="shared" si="43"/>
        <v>1.4500000000000002</v>
      </c>
      <c r="AC154" s="67" t="s">
        <v>43</v>
      </c>
      <c r="AE154" s="63" t="s">
        <v>42</v>
      </c>
      <c r="AF154" s="25">
        <f>AF51</f>
        <v>56</v>
      </c>
      <c r="AG154" s="28"/>
      <c r="AH154" s="64">
        <f t="shared" si="45"/>
        <v>0</v>
      </c>
      <c r="AI154" s="65">
        <v>2.5000000000000001E-2</v>
      </c>
      <c r="AJ154" s="66">
        <f t="shared" si="46"/>
        <v>1.4000000000000001</v>
      </c>
      <c r="AK154" s="67" t="s">
        <v>43</v>
      </c>
      <c r="AM154" s="63" t="s">
        <v>42</v>
      </c>
      <c r="AN154" s="25">
        <f>AN51</f>
        <v>56</v>
      </c>
      <c r="AO154" s="28"/>
      <c r="AP154" s="64">
        <f t="shared" si="48"/>
        <v>0</v>
      </c>
      <c r="AQ154" s="65">
        <v>2.5000000000000001E-2</v>
      </c>
      <c r="AR154" s="66">
        <f t="shared" si="49"/>
        <v>1.4000000000000001</v>
      </c>
      <c r="AS154" s="67" t="s">
        <v>43</v>
      </c>
      <c r="AU154" s="63" t="s">
        <v>42</v>
      </c>
      <c r="AV154" s="25">
        <f>AV51</f>
        <v>42</v>
      </c>
      <c r="AW154" s="28"/>
      <c r="AX154" s="64">
        <f t="shared" si="51"/>
        <v>0</v>
      </c>
      <c r="AY154" s="65">
        <v>2.5000000000000001E-2</v>
      </c>
      <c r="AZ154" s="66">
        <f t="shared" si="52"/>
        <v>1.05</v>
      </c>
      <c r="BA154" s="67" t="s">
        <v>43</v>
      </c>
      <c r="BC154" s="42">
        <f t="shared" si="36"/>
        <v>0</v>
      </c>
    </row>
    <row r="155" spans="1:55" s="6" customFormat="1" ht="12.75" x14ac:dyDescent="0.2">
      <c r="A155" s="23">
        <v>143</v>
      </c>
      <c r="B155" s="61">
        <v>210220025</v>
      </c>
      <c r="C155" s="63" t="s">
        <v>132</v>
      </c>
      <c r="D155" s="63" t="s">
        <v>87</v>
      </c>
      <c r="E155" s="25">
        <v>3600</v>
      </c>
      <c r="F155" s="28"/>
      <c r="G155" s="64">
        <f t="shared" si="37"/>
        <v>0</v>
      </c>
      <c r="H155" s="65">
        <v>0.14000000000000001</v>
      </c>
      <c r="I155" s="66">
        <f t="shared" si="38"/>
        <v>504.00000000000006</v>
      </c>
      <c r="J155" s="67" t="s">
        <v>43</v>
      </c>
      <c r="M155" s="68" t="s">
        <v>111</v>
      </c>
      <c r="O155" s="63" t="s">
        <v>87</v>
      </c>
      <c r="P155" s="25">
        <f>P52</f>
        <v>468</v>
      </c>
      <c r="Q155" s="28"/>
      <c r="R155" s="64">
        <f t="shared" si="39"/>
        <v>0</v>
      </c>
      <c r="S155" s="65">
        <v>0.14000000000000001</v>
      </c>
      <c r="T155" s="66">
        <f t="shared" si="40"/>
        <v>65.52000000000001</v>
      </c>
      <c r="U155" s="67" t="s">
        <v>43</v>
      </c>
      <c r="W155" s="63" t="s">
        <v>87</v>
      </c>
      <c r="X155" s="25">
        <f>X52</f>
        <v>828</v>
      </c>
      <c r="Y155" s="28"/>
      <c r="Z155" s="64">
        <f t="shared" si="42"/>
        <v>0</v>
      </c>
      <c r="AA155" s="65">
        <v>0.14000000000000001</v>
      </c>
      <c r="AB155" s="66">
        <f t="shared" si="43"/>
        <v>115.92000000000002</v>
      </c>
      <c r="AC155" s="67" t="s">
        <v>43</v>
      </c>
      <c r="AE155" s="63" t="s">
        <v>87</v>
      </c>
      <c r="AF155" s="25">
        <f>AF52</f>
        <v>990</v>
      </c>
      <c r="AG155" s="28"/>
      <c r="AH155" s="64">
        <f t="shared" si="45"/>
        <v>0</v>
      </c>
      <c r="AI155" s="65">
        <v>0.14000000000000001</v>
      </c>
      <c r="AJ155" s="66">
        <f t="shared" si="46"/>
        <v>138.60000000000002</v>
      </c>
      <c r="AK155" s="67" t="s">
        <v>43</v>
      </c>
      <c r="AM155" s="63" t="s">
        <v>87</v>
      </c>
      <c r="AN155" s="25">
        <f>AN52</f>
        <v>855</v>
      </c>
      <c r="AO155" s="28"/>
      <c r="AP155" s="64">
        <f t="shared" si="48"/>
        <v>0</v>
      </c>
      <c r="AQ155" s="65">
        <v>0.14000000000000001</v>
      </c>
      <c r="AR155" s="66">
        <f t="shared" si="49"/>
        <v>119.70000000000002</v>
      </c>
      <c r="AS155" s="67" t="s">
        <v>43</v>
      </c>
      <c r="AU155" s="63" t="s">
        <v>87</v>
      </c>
      <c r="AV155" s="25">
        <f>AV52</f>
        <v>459</v>
      </c>
      <c r="AW155" s="28"/>
      <c r="AX155" s="64">
        <f t="shared" si="51"/>
        <v>0</v>
      </c>
      <c r="AY155" s="65">
        <v>0.14000000000000001</v>
      </c>
      <c r="AZ155" s="66">
        <f t="shared" si="52"/>
        <v>64.260000000000005</v>
      </c>
      <c r="BA155" s="67" t="s">
        <v>43</v>
      </c>
      <c r="BC155" s="42">
        <f t="shared" si="36"/>
        <v>0</v>
      </c>
    </row>
    <row r="156" spans="1:55" s="6" customFormat="1" ht="12.75" x14ac:dyDescent="0.2">
      <c r="A156" s="23">
        <v>144</v>
      </c>
      <c r="B156" s="61">
        <v>210220111</v>
      </c>
      <c r="C156" s="63" t="s">
        <v>133</v>
      </c>
      <c r="D156" s="63" t="s">
        <v>87</v>
      </c>
      <c r="E156" s="25">
        <v>363</v>
      </c>
      <c r="F156" s="28"/>
      <c r="G156" s="64">
        <f t="shared" si="37"/>
        <v>0</v>
      </c>
      <c r="H156" s="65">
        <v>0.26800000000000002</v>
      </c>
      <c r="I156" s="66">
        <f t="shared" si="38"/>
        <v>97.284000000000006</v>
      </c>
      <c r="J156" s="67" t="s">
        <v>43</v>
      </c>
      <c r="M156" s="68" t="s">
        <v>111</v>
      </c>
      <c r="O156" s="63" t="s">
        <v>87</v>
      </c>
      <c r="P156" s="25">
        <f>P53</f>
        <v>45</v>
      </c>
      <c r="Q156" s="28"/>
      <c r="R156" s="64">
        <f t="shared" si="39"/>
        <v>0</v>
      </c>
      <c r="S156" s="65">
        <v>0.26800000000000002</v>
      </c>
      <c r="T156" s="66">
        <f t="shared" si="40"/>
        <v>12.06</v>
      </c>
      <c r="U156" s="67" t="s">
        <v>43</v>
      </c>
      <c r="W156" s="63" t="s">
        <v>87</v>
      </c>
      <c r="X156" s="25">
        <f>X53</f>
        <v>87</v>
      </c>
      <c r="Y156" s="28"/>
      <c r="Z156" s="64">
        <f t="shared" si="42"/>
        <v>0</v>
      </c>
      <c r="AA156" s="65">
        <v>0.26800000000000002</v>
      </c>
      <c r="AB156" s="66">
        <f t="shared" si="43"/>
        <v>23.316000000000003</v>
      </c>
      <c r="AC156" s="67" t="s">
        <v>43</v>
      </c>
      <c r="AE156" s="63" t="s">
        <v>87</v>
      </c>
      <c r="AF156" s="25">
        <f>AF53</f>
        <v>84</v>
      </c>
      <c r="AG156" s="28"/>
      <c r="AH156" s="64">
        <f t="shared" si="45"/>
        <v>0</v>
      </c>
      <c r="AI156" s="65">
        <v>0.26800000000000002</v>
      </c>
      <c r="AJ156" s="66">
        <f t="shared" si="46"/>
        <v>22.512</v>
      </c>
      <c r="AK156" s="67" t="s">
        <v>43</v>
      </c>
      <c r="AM156" s="63" t="s">
        <v>87</v>
      </c>
      <c r="AN156" s="25">
        <f>AN53</f>
        <v>84</v>
      </c>
      <c r="AO156" s="28"/>
      <c r="AP156" s="64">
        <f t="shared" si="48"/>
        <v>0</v>
      </c>
      <c r="AQ156" s="65">
        <v>0.26800000000000002</v>
      </c>
      <c r="AR156" s="66">
        <f t="shared" si="49"/>
        <v>22.512</v>
      </c>
      <c r="AS156" s="67" t="s">
        <v>43</v>
      </c>
      <c r="AU156" s="63" t="s">
        <v>87</v>
      </c>
      <c r="AV156" s="25">
        <f>AV53</f>
        <v>63</v>
      </c>
      <c r="AW156" s="28"/>
      <c r="AX156" s="64">
        <f t="shared" si="51"/>
        <v>0</v>
      </c>
      <c r="AY156" s="65">
        <v>0.26800000000000002</v>
      </c>
      <c r="AZ156" s="66">
        <f t="shared" si="52"/>
        <v>16.884</v>
      </c>
      <c r="BA156" s="67" t="s">
        <v>43</v>
      </c>
      <c r="BC156" s="42">
        <f t="shared" si="36"/>
        <v>0</v>
      </c>
    </row>
    <row r="157" spans="1:55" s="6" customFormat="1" ht="12.75" x14ac:dyDescent="0.2">
      <c r="A157" s="23">
        <v>145</v>
      </c>
      <c r="B157" s="61">
        <v>210220446</v>
      </c>
      <c r="C157" s="63" t="s">
        <v>134</v>
      </c>
      <c r="D157" s="63" t="s">
        <v>42</v>
      </c>
      <c r="E157" s="25">
        <v>221</v>
      </c>
      <c r="F157" s="28"/>
      <c r="G157" s="64">
        <f t="shared" si="37"/>
        <v>0</v>
      </c>
      <c r="H157" s="65">
        <v>0.24</v>
      </c>
      <c r="I157" s="66">
        <f t="shared" si="38"/>
        <v>53.04</v>
      </c>
      <c r="J157" s="67" t="s">
        <v>43</v>
      </c>
      <c r="K157" s="6" t="s">
        <v>44</v>
      </c>
      <c r="M157" s="68" t="s">
        <v>111</v>
      </c>
      <c r="O157" s="63" t="s">
        <v>42</v>
      </c>
      <c r="P157" s="25">
        <v>28</v>
      </c>
      <c r="Q157" s="28"/>
      <c r="R157" s="64">
        <f t="shared" si="39"/>
        <v>0</v>
      </c>
      <c r="S157" s="65">
        <v>0.24</v>
      </c>
      <c r="T157" s="66">
        <f t="shared" si="40"/>
        <v>6.72</v>
      </c>
      <c r="U157" s="67" t="s">
        <v>43</v>
      </c>
      <c r="W157" s="63" t="s">
        <v>42</v>
      </c>
      <c r="X157" s="25">
        <v>54</v>
      </c>
      <c r="Y157" s="28"/>
      <c r="Z157" s="64">
        <f t="shared" si="42"/>
        <v>0</v>
      </c>
      <c r="AA157" s="65">
        <v>0.24</v>
      </c>
      <c r="AB157" s="66">
        <f t="shared" si="43"/>
        <v>12.959999999999999</v>
      </c>
      <c r="AC157" s="67" t="s">
        <v>43</v>
      </c>
      <c r="AE157" s="63" t="s">
        <v>42</v>
      </c>
      <c r="AF157" s="25">
        <v>52</v>
      </c>
      <c r="AG157" s="28"/>
      <c r="AH157" s="64">
        <f t="shared" si="45"/>
        <v>0</v>
      </c>
      <c r="AI157" s="65">
        <v>0.24</v>
      </c>
      <c r="AJ157" s="66">
        <f t="shared" si="46"/>
        <v>12.48</v>
      </c>
      <c r="AK157" s="67" t="s">
        <v>43</v>
      </c>
      <c r="AM157" s="63" t="s">
        <v>42</v>
      </c>
      <c r="AN157" s="25">
        <v>52</v>
      </c>
      <c r="AO157" s="28"/>
      <c r="AP157" s="64">
        <f t="shared" si="48"/>
        <v>0</v>
      </c>
      <c r="AQ157" s="65">
        <v>0.24</v>
      </c>
      <c r="AR157" s="66">
        <f t="shared" si="49"/>
        <v>12.48</v>
      </c>
      <c r="AS157" s="67" t="s">
        <v>43</v>
      </c>
      <c r="AU157" s="63" t="s">
        <v>42</v>
      </c>
      <c r="AV157" s="25">
        <v>35</v>
      </c>
      <c r="AW157" s="28"/>
      <c r="AX157" s="64">
        <f t="shared" si="51"/>
        <v>0</v>
      </c>
      <c r="AY157" s="65">
        <v>0.24</v>
      </c>
      <c r="AZ157" s="66">
        <f t="shared" si="52"/>
        <v>8.4</v>
      </c>
      <c r="BA157" s="67" t="s">
        <v>43</v>
      </c>
      <c r="BC157" s="42">
        <f t="shared" si="36"/>
        <v>0</v>
      </c>
    </row>
    <row r="158" spans="1:55" s="6" customFormat="1" ht="12.75" x14ac:dyDescent="0.2">
      <c r="A158" s="23">
        <v>146</v>
      </c>
      <c r="B158" s="61">
        <v>210191561</v>
      </c>
      <c r="C158" s="63" t="s">
        <v>135</v>
      </c>
      <c r="D158" s="63" t="s">
        <v>42</v>
      </c>
      <c r="E158" s="25">
        <v>2</v>
      </c>
      <c r="F158" s="28"/>
      <c r="G158" s="64">
        <f t="shared" si="37"/>
        <v>0</v>
      </c>
      <c r="H158" s="65">
        <v>0.83299999999999996</v>
      </c>
      <c r="I158" s="66">
        <f t="shared" si="38"/>
        <v>1.6659999999999999</v>
      </c>
      <c r="J158" s="67" t="s">
        <v>43</v>
      </c>
      <c r="M158" s="68" t="s">
        <v>111</v>
      </c>
      <c r="O158" s="63" t="s">
        <v>42</v>
      </c>
      <c r="P158" s="25">
        <v>2</v>
      </c>
      <c r="Q158" s="28"/>
      <c r="R158" s="64">
        <f t="shared" si="39"/>
        <v>0</v>
      </c>
      <c r="S158" s="65">
        <v>0.83299999999999996</v>
      </c>
      <c r="T158" s="66">
        <f t="shared" si="40"/>
        <v>1.6659999999999999</v>
      </c>
      <c r="U158" s="67" t="s">
        <v>43</v>
      </c>
      <c r="W158" s="63" t="s">
        <v>42</v>
      </c>
      <c r="X158" s="25"/>
      <c r="Y158" s="28"/>
      <c r="Z158" s="64">
        <f t="shared" si="42"/>
        <v>0</v>
      </c>
      <c r="AA158" s="65">
        <v>0.83299999999999996</v>
      </c>
      <c r="AB158" s="66">
        <f t="shared" si="43"/>
        <v>0</v>
      </c>
      <c r="AC158" s="67" t="s">
        <v>43</v>
      </c>
      <c r="AE158" s="63" t="s">
        <v>42</v>
      </c>
      <c r="AF158" s="25"/>
      <c r="AG158" s="28"/>
      <c r="AH158" s="64">
        <f t="shared" si="45"/>
        <v>0</v>
      </c>
      <c r="AI158" s="65">
        <v>0.83299999999999996</v>
      </c>
      <c r="AJ158" s="66">
        <f t="shared" si="46"/>
        <v>0</v>
      </c>
      <c r="AK158" s="67" t="s">
        <v>43</v>
      </c>
      <c r="AM158" s="63" t="s">
        <v>42</v>
      </c>
      <c r="AN158" s="25"/>
      <c r="AO158" s="28"/>
      <c r="AP158" s="64">
        <f t="shared" si="48"/>
        <v>0</v>
      </c>
      <c r="AQ158" s="65">
        <v>0.83299999999999996</v>
      </c>
      <c r="AR158" s="66">
        <f t="shared" si="49"/>
        <v>0</v>
      </c>
      <c r="AS158" s="67" t="s">
        <v>43</v>
      </c>
      <c r="AU158" s="63" t="s">
        <v>42</v>
      </c>
      <c r="AV158" s="25"/>
      <c r="AW158" s="28"/>
      <c r="AX158" s="64">
        <f t="shared" si="51"/>
        <v>0</v>
      </c>
      <c r="AY158" s="65">
        <v>0.83299999999999996</v>
      </c>
      <c r="AZ158" s="66">
        <f t="shared" si="52"/>
        <v>0</v>
      </c>
      <c r="BA158" s="67" t="s">
        <v>43</v>
      </c>
      <c r="BC158" s="42">
        <f t="shared" si="36"/>
        <v>0</v>
      </c>
    </row>
    <row r="159" spans="1:55" s="6" customFormat="1" ht="12.75" x14ac:dyDescent="0.2">
      <c r="A159" s="23">
        <v>147</v>
      </c>
      <c r="B159" s="61">
        <v>210191561</v>
      </c>
      <c r="C159" s="63" t="s">
        <v>135</v>
      </c>
      <c r="D159" s="63" t="s">
        <v>42</v>
      </c>
      <c r="E159" s="25">
        <v>2</v>
      </c>
      <c r="F159" s="28"/>
      <c r="G159" s="64">
        <f t="shared" si="37"/>
        <v>0</v>
      </c>
      <c r="H159" s="65">
        <v>0.83299999999999996</v>
      </c>
      <c r="I159" s="66">
        <f t="shared" si="38"/>
        <v>1.6659999999999999</v>
      </c>
      <c r="J159" s="67" t="s">
        <v>43</v>
      </c>
      <c r="M159" s="68" t="s">
        <v>111</v>
      </c>
      <c r="O159" s="63" t="s">
        <v>42</v>
      </c>
      <c r="P159" s="25"/>
      <c r="Q159" s="28"/>
      <c r="R159" s="64">
        <f t="shared" si="39"/>
        <v>0</v>
      </c>
      <c r="S159" s="65">
        <v>0.83299999999999996</v>
      </c>
      <c r="T159" s="66">
        <f t="shared" si="40"/>
        <v>0</v>
      </c>
      <c r="U159" s="67" t="s">
        <v>43</v>
      </c>
      <c r="W159" s="63" t="s">
        <v>42</v>
      </c>
      <c r="X159" s="25"/>
      <c r="Y159" s="28"/>
      <c r="Z159" s="64">
        <f t="shared" si="42"/>
        <v>0</v>
      </c>
      <c r="AA159" s="65">
        <v>0.83299999999999996</v>
      </c>
      <c r="AB159" s="66">
        <f t="shared" si="43"/>
        <v>0</v>
      </c>
      <c r="AC159" s="67" t="s">
        <v>43</v>
      </c>
      <c r="AE159" s="63" t="s">
        <v>42</v>
      </c>
      <c r="AF159" s="25">
        <v>2</v>
      </c>
      <c r="AG159" s="28"/>
      <c r="AH159" s="64">
        <f t="shared" si="45"/>
        <v>0</v>
      </c>
      <c r="AI159" s="65">
        <v>0.83299999999999996</v>
      </c>
      <c r="AJ159" s="66">
        <f t="shared" si="46"/>
        <v>1.6659999999999999</v>
      </c>
      <c r="AK159" s="67" t="s">
        <v>43</v>
      </c>
      <c r="AM159" s="63" t="s">
        <v>42</v>
      </c>
      <c r="AN159" s="25"/>
      <c r="AO159" s="28"/>
      <c r="AP159" s="64">
        <f t="shared" si="48"/>
        <v>0</v>
      </c>
      <c r="AQ159" s="65">
        <v>0.83299999999999996</v>
      </c>
      <c r="AR159" s="66">
        <f t="shared" si="49"/>
        <v>0</v>
      </c>
      <c r="AS159" s="67" t="s">
        <v>43</v>
      </c>
      <c r="AU159" s="63" t="s">
        <v>42</v>
      </c>
      <c r="AV159" s="25"/>
      <c r="AW159" s="28"/>
      <c r="AX159" s="64">
        <f t="shared" si="51"/>
        <v>0</v>
      </c>
      <c r="AY159" s="65">
        <v>0.83299999999999996</v>
      </c>
      <c r="AZ159" s="66">
        <f t="shared" si="52"/>
        <v>0</v>
      </c>
      <c r="BA159" s="67" t="s">
        <v>43</v>
      </c>
      <c r="BC159" s="42">
        <f t="shared" si="36"/>
        <v>0</v>
      </c>
    </row>
    <row r="160" spans="1:55" s="6" customFormat="1" ht="12.75" x14ac:dyDescent="0.2">
      <c r="A160" s="23">
        <v>148</v>
      </c>
      <c r="B160" s="61"/>
      <c r="C160" s="63" t="s">
        <v>136</v>
      </c>
      <c r="D160" s="63" t="s">
        <v>42</v>
      </c>
      <c r="E160" s="25">
        <v>1</v>
      </c>
      <c r="F160" s="28"/>
      <c r="G160" s="64">
        <f>E160*F160</f>
        <v>0</v>
      </c>
      <c r="H160" s="65"/>
      <c r="I160" s="66">
        <f>E160*H160</f>
        <v>0</v>
      </c>
      <c r="J160" s="67" t="s">
        <v>43</v>
      </c>
      <c r="M160" s="68"/>
      <c r="O160" s="63" t="s">
        <v>42</v>
      </c>
      <c r="P160" s="25"/>
      <c r="Q160" s="28"/>
      <c r="R160" s="64">
        <f>P160*Q160</f>
        <v>0</v>
      </c>
      <c r="S160" s="65"/>
      <c r="T160" s="66">
        <f>P160*S160</f>
        <v>0</v>
      </c>
      <c r="U160" s="67" t="s">
        <v>43</v>
      </c>
      <c r="W160" s="63" t="s">
        <v>42</v>
      </c>
      <c r="X160" s="25"/>
      <c r="Y160" s="28"/>
      <c r="Z160" s="64">
        <f>X160*Y160</f>
        <v>0</v>
      </c>
      <c r="AA160" s="65"/>
      <c r="AB160" s="66">
        <f>X160*AA160</f>
        <v>0</v>
      </c>
      <c r="AC160" s="67" t="s">
        <v>43</v>
      </c>
      <c r="AE160" s="63" t="s">
        <v>42</v>
      </c>
      <c r="AF160" s="25"/>
      <c r="AG160" s="28"/>
      <c r="AH160" s="64">
        <f>AF160*AG160</f>
        <v>0</v>
      </c>
      <c r="AI160" s="65"/>
      <c r="AJ160" s="66">
        <f>AF160*AI160</f>
        <v>0</v>
      </c>
      <c r="AK160" s="67" t="s">
        <v>43</v>
      </c>
      <c r="AM160" s="63" t="s">
        <v>42</v>
      </c>
      <c r="AN160" s="25"/>
      <c r="AO160" s="28"/>
      <c r="AP160" s="64">
        <f>AN160*AO160</f>
        <v>0</v>
      </c>
      <c r="AQ160" s="65"/>
      <c r="AR160" s="66">
        <f>AN160*AQ160</f>
        <v>0</v>
      </c>
      <c r="AS160" s="67" t="s">
        <v>43</v>
      </c>
      <c r="AU160" s="63" t="s">
        <v>42</v>
      </c>
      <c r="AV160" s="25">
        <v>1</v>
      </c>
      <c r="AW160" s="28"/>
      <c r="AX160" s="64">
        <f>AV160*AW160</f>
        <v>0</v>
      </c>
      <c r="AY160" s="65"/>
      <c r="AZ160" s="66">
        <f>AV160*AY160</f>
        <v>0</v>
      </c>
      <c r="BA160" s="67" t="s">
        <v>43</v>
      </c>
      <c r="BC160" s="42">
        <f t="shared" si="36"/>
        <v>0</v>
      </c>
    </row>
    <row r="161" spans="1:55" s="6" customFormat="1" ht="12.75" x14ac:dyDescent="0.2">
      <c r="A161" s="23">
        <v>149</v>
      </c>
      <c r="B161" s="61"/>
      <c r="C161" s="63" t="s">
        <v>137</v>
      </c>
      <c r="D161" s="63" t="s">
        <v>42</v>
      </c>
      <c r="E161" s="25">
        <v>1</v>
      </c>
      <c r="F161" s="28"/>
      <c r="G161" s="64">
        <f>E161*F161</f>
        <v>0</v>
      </c>
      <c r="H161" s="65"/>
      <c r="I161" s="66">
        <f>E161*H161</f>
        <v>0</v>
      </c>
      <c r="J161" s="67" t="s">
        <v>43</v>
      </c>
      <c r="M161" s="68"/>
      <c r="O161" s="63" t="s">
        <v>42</v>
      </c>
      <c r="P161" s="25"/>
      <c r="Q161" s="28"/>
      <c r="R161" s="64">
        <f>P161*Q161</f>
        <v>0</v>
      </c>
      <c r="S161" s="65"/>
      <c r="T161" s="66">
        <f>P161*S161</f>
        <v>0</v>
      </c>
      <c r="U161" s="67" t="s">
        <v>43</v>
      </c>
      <c r="W161" s="63" t="s">
        <v>42</v>
      </c>
      <c r="X161" s="25"/>
      <c r="Y161" s="28"/>
      <c r="Z161" s="64">
        <f>X161*Y161</f>
        <v>0</v>
      </c>
      <c r="AA161" s="65"/>
      <c r="AB161" s="66">
        <f>X161*AA161</f>
        <v>0</v>
      </c>
      <c r="AC161" s="67" t="s">
        <v>43</v>
      </c>
      <c r="AE161" s="63" t="s">
        <v>42</v>
      </c>
      <c r="AF161" s="25"/>
      <c r="AG161" s="28"/>
      <c r="AH161" s="64">
        <f>AF161*AG161</f>
        <v>0</v>
      </c>
      <c r="AI161" s="65"/>
      <c r="AJ161" s="66">
        <f>AF161*AI161</f>
        <v>0</v>
      </c>
      <c r="AK161" s="67" t="s">
        <v>43</v>
      </c>
      <c r="AM161" s="63" t="s">
        <v>42</v>
      </c>
      <c r="AN161" s="25"/>
      <c r="AO161" s="28"/>
      <c r="AP161" s="64">
        <f>AN161*AO161</f>
        <v>0</v>
      </c>
      <c r="AQ161" s="65"/>
      <c r="AR161" s="66">
        <f>AN161*AQ161</f>
        <v>0</v>
      </c>
      <c r="AS161" s="67" t="s">
        <v>43</v>
      </c>
      <c r="AU161" s="63" t="s">
        <v>42</v>
      </c>
      <c r="AV161" s="25">
        <v>1</v>
      </c>
      <c r="AW161" s="28"/>
      <c r="AX161" s="64">
        <f>AV161*AW161</f>
        <v>0</v>
      </c>
      <c r="AY161" s="65"/>
      <c r="AZ161" s="66">
        <f>AV161*AY161</f>
        <v>0</v>
      </c>
      <c r="BA161" s="67" t="s">
        <v>43</v>
      </c>
      <c r="BC161" s="42">
        <f t="shared" si="36"/>
        <v>0</v>
      </c>
    </row>
    <row r="162" spans="1:55" s="6" customFormat="1" ht="12.75" x14ac:dyDescent="0.2">
      <c r="A162" s="23">
        <v>150</v>
      </c>
      <c r="B162" s="61"/>
      <c r="C162" s="63" t="s">
        <v>138</v>
      </c>
      <c r="D162" s="63" t="s">
        <v>42</v>
      </c>
      <c r="E162" s="25">
        <v>1</v>
      </c>
      <c r="F162" s="28"/>
      <c r="G162" s="64">
        <f>E162*F162</f>
        <v>0</v>
      </c>
      <c r="H162" s="65"/>
      <c r="I162" s="66">
        <f>E162*H162</f>
        <v>0</v>
      </c>
      <c r="J162" s="67" t="s">
        <v>43</v>
      </c>
      <c r="M162" s="68"/>
      <c r="O162" s="63" t="s">
        <v>42</v>
      </c>
      <c r="P162" s="25"/>
      <c r="Q162" s="28"/>
      <c r="R162" s="64">
        <f>P162*Q162</f>
        <v>0</v>
      </c>
      <c r="S162" s="65"/>
      <c r="T162" s="66">
        <f>P162*S162</f>
        <v>0</v>
      </c>
      <c r="U162" s="67" t="s">
        <v>43</v>
      </c>
      <c r="W162" s="63" t="s">
        <v>42</v>
      </c>
      <c r="X162" s="25"/>
      <c r="Y162" s="28"/>
      <c r="Z162" s="64">
        <f>X162*Y162</f>
        <v>0</v>
      </c>
      <c r="AA162" s="65"/>
      <c r="AB162" s="66">
        <f>X162*AA162</f>
        <v>0</v>
      </c>
      <c r="AC162" s="67" t="s">
        <v>43</v>
      </c>
      <c r="AE162" s="63" t="s">
        <v>42</v>
      </c>
      <c r="AF162" s="25"/>
      <c r="AG162" s="28"/>
      <c r="AH162" s="64">
        <f>AF162*AG162</f>
        <v>0</v>
      </c>
      <c r="AI162" s="65"/>
      <c r="AJ162" s="66">
        <f>AF162*AI162</f>
        <v>0</v>
      </c>
      <c r="AK162" s="67" t="s">
        <v>43</v>
      </c>
      <c r="AM162" s="63" t="s">
        <v>42</v>
      </c>
      <c r="AN162" s="25"/>
      <c r="AO162" s="28"/>
      <c r="AP162" s="64">
        <f>AN162*AO162</f>
        <v>0</v>
      </c>
      <c r="AQ162" s="65"/>
      <c r="AR162" s="66">
        <f>AN162*AQ162</f>
        <v>0</v>
      </c>
      <c r="AS162" s="67" t="s">
        <v>43</v>
      </c>
      <c r="AU162" s="63" t="s">
        <v>42</v>
      </c>
      <c r="AV162" s="25">
        <v>1</v>
      </c>
      <c r="AW162" s="28"/>
      <c r="AX162" s="64">
        <f>AV162*AW162</f>
        <v>0</v>
      </c>
      <c r="AY162" s="65"/>
      <c r="AZ162" s="66">
        <f>AV162*AY162</f>
        <v>0</v>
      </c>
      <c r="BA162" s="67" t="s">
        <v>43</v>
      </c>
      <c r="BC162" s="42">
        <f t="shared" si="36"/>
        <v>0</v>
      </c>
    </row>
    <row r="163" spans="1:55" s="6" customFormat="1" ht="12.75" x14ac:dyDescent="0.2">
      <c r="A163" s="23">
        <v>151</v>
      </c>
      <c r="B163" s="61">
        <v>210810083</v>
      </c>
      <c r="C163" s="63" t="s">
        <v>139</v>
      </c>
      <c r="D163" s="63" t="s">
        <v>87</v>
      </c>
      <c r="E163" s="25">
        <v>20</v>
      </c>
      <c r="F163" s="28"/>
      <c r="G163" s="64">
        <f t="shared" si="37"/>
        <v>0</v>
      </c>
      <c r="H163" s="65">
        <v>0.105</v>
      </c>
      <c r="I163" s="66">
        <f t="shared" si="38"/>
        <v>2.1</v>
      </c>
      <c r="J163" s="67" t="s">
        <v>43</v>
      </c>
      <c r="M163" s="68" t="s">
        <v>111</v>
      </c>
      <c r="O163" s="63" t="s">
        <v>87</v>
      </c>
      <c r="P163" s="25">
        <v>10</v>
      </c>
      <c r="Q163" s="28"/>
      <c r="R163" s="64">
        <f t="shared" ref="R163" si="53">P163*Q163</f>
        <v>0</v>
      </c>
      <c r="S163" s="65">
        <v>0.105</v>
      </c>
      <c r="T163" s="66">
        <f t="shared" ref="T163" si="54">P163*S163</f>
        <v>1.05</v>
      </c>
      <c r="U163" s="67" t="s">
        <v>43</v>
      </c>
      <c r="W163" s="63" t="s">
        <v>87</v>
      </c>
      <c r="X163" s="25"/>
      <c r="Y163" s="28"/>
      <c r="Z163" s="64">
        <f t="shared" ref="Z163" si="55">X163*Y163</f>
        <v>0</v>
      </c>
      <c r="AA163" s="65">
        <v>0.105</v>
      </c>
      <c r="AB163" s="66">
        <f t="shared" ref="AB163" si="56">X163*AA163</f>
        <v>0</v>
      </c>
      <c r="AC163" s="67" t="s">
        <v>43</v>
      </c>
      <c r="AE163" s="63" t="s">
        <v>87</v>
      </c>
      <c r="AF163" s="25">
        <v>10</v>
      </c>
      <c r="AG163" s="28"/>
      <c r="AH163" s="64">
        <f t="shared" ref="AH163" si="57">AF163*AG163</f>
        <v>0</v>
      </c>
      <c r="AI163" s="65">
        <v>0.105</v>
      </c>
      <c r="AJ163" s="66">
        <f t="shared" ref="AJ163" si="58">AF163*AI163</f>
        <v>1.05</v>
      </c>
      <c r="AK163" s="67" t="s">
        <v>43</v>
      </c>
      <c r="AM163" s="63" t="s">
        <v>87</v>
      </c>
      <c r="AN163" s="25"/>
      <c r="AO163" s="28"/>
      <c r="AP163" s="64">
        <f t="shared" ref="AP163" si="59">AN163*AO163</f>
        <v>0</v>
      </c>
      <c r="AQ163" s="65">
        <v>0.105</v>
      </c>
      <c r="AR163" s="66">
        <f t="shared" ref="AR163" si="60">AN163*AQ163</f>
        <v>0</v>
      </c>
      <c r="AS163" s="67" t="s">
        <v>43</v>
      </c>
      <c r="AU163" s="63" t="s">
        <v>87</v>
      </c>
      <c r="AV163" s="25"/>
      <c r="AW163" s="28"/>
      <c r="AX163" s="64">
        <f t="shared" ref="AX163" si="61">AV163*AW163</f>
        <v>0</v>
      </c>
      <c r="AY163" s="65">
        <v>0.105</v>
      </c>
      <c r="AZ163" s="66">
        <f t="shared" ref="AZ163" si="62">AV163*AY163</f>
        <v>0</v>
      </c>
      <c r="BA163" s="67" t="s">
        <v>43</v>
      </c>
      <c r="BC163" s="42">
        <f t="shared" si="36"/>
        <v>0</v>
      </c>
    </row>
    <row r="164" spans="1:55" s="6" customFormat="1" ht="12.75" x14ac:dyDescent="0.2">
      <c r="A164" s="23">
        <v>152</v>
      </c>
      <c r="B164" s="61"/>
      <c r="C164" s="86" t="s">
        <v>76</v>
      </c>
      <c r="D164" s="63" t="s">
        <v>42</v>
      </c>
      <c r="E164" s="25">
        <v>2</v>
      </c>
      <c r="F164" s="28"/>
      <c r="G164" s="64">
        <f>E164*F164</f>
        <v>0</v>
      </c>
      <c r="H164" s="65"/>
      <c r="I164" s="66"/>
      <c r="J164" s="67" t="s">
        <v>43</v>
      </c>
      <c r="M164" s="68" t="s">
        <v>111</v>
      </c>
      <c r="O164" s="63" t="s">
        <v>42</v>
      </c>
      <c r="P164" s="25"/>
      <c r="Q164" s="28"/>
      <c r="R164" s="64">
        <f>P164*Q164</f>
        <v>0</v>
      </c>
      <c r="S164" s="65"/>
      <c r="T164" s="66"/>
      <c r="U164" s="67" t="s">
        <v>43</v>
      </c>
      <c r="W164" s="63" t="s">
        <v>42</v>
      </c>
      <c r="X164" s="25">
        <v>1</v>
      </c>
      <c r="Y164" s="28"/>
      <c r="Z164" s="64">
        <f>X164*Y164</f>
        <v>0</v>
      </c>
      <c r="AA164" s="65"/>
      <c r="AB164" s="66"/>
      <c r="AC164" s="67" t="s">
        <v>43</v>
      </c>
      <c r="AE164" s="63" t="s">
        <v>42</v>
      </c>
      <c r="AF164" s="25"/>
      <c r="AG164" s="28"/>
      <c r="AH164" s="64">
        <f>AF164*AG164</f>
        <v>0</v>
      </c>
      <c r="AI164" s="65"/>
      <c r="AJ164" s="66"/>
      <c r="AK164" s="67" t="s">
        <v>43</v>
      </c>
      <c r="AM164" s="63" t="s">
        <v>42</v>
      </c>
      <c r="AN164" s="25">
        <v>1</v>
      </c>
      <c r="AO164" s="28"/>
      <c r="AP164" s="64">
        <f>AN164*AO164</f>
        <v>0</v>
      </c>
      <c r="AQ164" s="65"/>
      <c r="AR164" s="66"/>
      <c r="AS164" s="67" t="s">
        <v>43</v>
      </c>
      <c r="AU164" s="63" t="s">
        <v>42</v>
      </c>
      <c r="AV164" s="25"/>
      <c r="AW164" s="28"/>
      <c r="AX164" s="64">
        <f>AV164*AW164</f>
        <v>0</v>
      </c>
      <c r="AY164" s="65"/>
      <c r="AZ164" s="66"/>
      <c r="BA164" s="67" t="s">
        <v>43</v>
      </c>
      <c r="BC164" s="42">
        <f t="shared" si="36"/>
        <v>0</v>
      </c>
    </row>
    <row r="165" spans="1:55" s="6" customFormat="1" ht="12.75" x14ac:dyDescent="0.2">
      <c r="A165" s="23">
        <v>153</v>
      </c>
      <c r="B165" s="61"/>
      <c r="C165" s="86" t="s">
        <v>77</v>
      </c>
      <c r="D165" s="63" t="s">
        <v>42</v>
      </c>
      <c r="E165" s="25">
        <v>1</v>
      </c>
      <c r="F165" s="28"/>
      <c r="G165" s="64">
        <f>E165*F165</f>
        <v>0</v>
      </c>
      <c r="H165" s="65"/>
      <c r="I165" s="66"/>
      <c r="J165" s="67" t="s">
        <v>43</v>
      </c>
      <c r="M165" s="68" t="s">
        <v>111</v>
      </c>
      <c r="O165" s="63" t="s">
        <v>42</v>
      </c>
      <c r="P165" s="25"/>
      <c r="Q165" s="28"/>
      <c r="R165" s="64">
        <f>P165*Q165</f>
        <v>0</v>
      </c>
      <c r="S165" s="65"/>
      <c r="T165" s="66"/>
      <c r="U165" s="67" t="s">
        <v>43</v>
      </c>
      <c r="W165" s="63" t="s">
        <v>42</v>
      </c>
      <c r="X165" s="25"/>
      <c r="Y165" s="28"/>
      <c r="Z165" s="64">
        <f>X165*Y165</f>
        <v>0</v>
      </c>
      <c r="AA165" s="65"/>
      <c r="AB165" s="66"/>
      <c r="AC165" s="67" t="s">
        <v>43</v>
      </c>
      <c r="AE165" s="63" t="s">
        <v>42</v>
      </c>
      <c r="AF165" s="25">
        <v>1</v>
      </c>
      <c r="AG165" s="28"/>
      <c r="AH165" s="64">
        <f>AF165*AG165</f>
        <v>0</v>
      </c>
      <c r="AI165" s="65"/>
      <c r="AJ165" s="66"/>
      <c r="AK165" s="67" t="s">
        <v>43</v>
      </c>
      <c r="AM165" s="63" t="s">
        <v>42</v>
      </c>
      <c r="AN165" s="25"/>
      <c r="AO165" s="28"/>
      <c r="AP165" s="64">
        <f>AN165*AO165</f>
        <v>0</v>
      </c>
      <c r="AQ165" s="65"/>
      <c r="AR165" s="66"/>
      <c r="AS165" s="67" t="s">
        <v>43</v>
      </c>
      <c r="AU165" s="63" t="s">
        <v>42</v>
      </c>
      <c r="AV165" s="25"/>
      <c r="AW165" s="28"/>
      <c r="AX165" s="64">
        <f>AV165*AW165</f>
        <v>0</v>
      </c>
      <c r="AY165" s="65"/>
      <c r="AZ165" s="66"/>
      <c r="BA165" s="67" t="s">
        <v>43</v>
      </c>
      <c r="BC165" s="42">
        <f t="shared" si="36"/>
        <v>0</v>
      </c>
    </row>
    <row r="166" spans="1:55" s="6" customFormat="1" ht="12.75" x14ac:dyDescent="0.2">
      <c r="A166" s="23">
        <v>154</v>
      </c>
      <c r="B166" s="61"/>
      <c r="C166" s="63" t="s">
        <v>100</v>
      </c>
      <c r="D166" s="63" t="s">
        <v>87</v>
      </c>
      <c r="E166" s="25">
        <f>1964*4+529*2</f>
        <v>8914</v>
      </c>
      <c r="F166" s="28"/>
      <c r="G166" s="64">
        <f t="shared" si="37"/>
        <v>0</v>
      </c>
      <c r="H166" s="65"/>
      <c r="I166" s="66"/>
      <c r="J166" s="67" t="s">
        <v>43</v>
      </c>
      <c r="M166" s="68" t="s">
        <v>111</v>
      </c>
      <c r="O166" s="63" t="s">
        <v>87</v>
      </c>
      <c r="P166" s="25">
        <f>P60</f>
        <v>800</v>
      </c>
      <c r="Q166" s="28"/>
      <c r="R166" s="64">
        <f t="shared" ref="R166" si="63">P166*Q166</f>
        <v>0</v>
      </c>
      <c r="S166" s="65"/>
      <c r="T166" s="66"/>
      <c r="U166" s="67" t="s">
        <v>43</v>
      </c>
      <c r="W166" s="63" t="s">
        <v>87</v>
      </c>
      <c r="X166" s="25">
        <f>X60</f>
        <v>3000</v>
      </c>
      <c r="Y166" s="28"/>
      <c r="Z166" s="64">
        <f t="shared" ref="Z166" si="64">X166*Y166</f>
        <v>0</v>
      </c>
      <c r="AA166" s="65"/>
      <c r="AB166" s="66"/>
      <c r="AC166" s="67" t="s">
        <v>43</v>
      </c>
      <c r="AE166" s="63" t="s">
        <v>87</v>
      </c>
      <c r="AF166" s="25">
        <f>AF60</f>
        <v>3000</v>
      </c>
      <c r="AG166" s="28"/>
      <c r="AH166" s="64">
        <f t="shared" ref="AH166" si="65">AF166*AG166</f>
        <v>0</v>
      </c>
      <c r="AI166" s="65"/>
      <c r="AJ166" s="66"/>
      <c r="AK166" s="67" t="s">
        <v>43</v>
      </c>
      <c r="AM166" s="63" t="s">
        <v>87</v>
      </c>
      <c r="AN166" s="25">
        <f>AN60</f>
        <v>2114</v>
      </c>
      <c r="AO166" s="28"/>
      <c r="AP166" s="64">
        <f t="shared" ref="AP166" si="66">AN166*AO166</f>
        <v>0</v>
      </c>
      <c r="AQ166" s="65"/>
      <c r="AR166" s="66"/>
      <c r="AS166" s="67" t="s">
        <v>43</v>
      </c>
      <c r="AU166" s="63" t="s">
        <v>87</v>
      </c>
      <c r="AV166" s="25">
        <f>AV60</f>
        <v>0</v>
      </c>
      <c r="AW166" s="28"/>
      <c r="AX166" s="64">
        <f t="shared" ref="AX166" si="67">AV166*AW166</f>
        <v>0</v>
      </c>
      <c r="AY166" s="65"/>
      <c r="AZ166" s="66"/>
      <c r="BA166" s="67" t="s">
        <v>43</v>
      </c>
      <c r="BC166" s="42">
        <f t="shared" si="36"/>
        <v>0</v>
      </c>
    </row>
    <row r="167" spans="1:55" s="44" customFormat="1" ht="12.75" x14ac:dyDescent="0.2">
      <c r="A167" s="69"/>
      <c r="B167" s="70"/>
      <c r="C167" s="71" t="s">
        <v>80</v>
      </c>
      <c r="D167" s="71"/>
      <c r="E167" s="72"/>
      <c r="F167" s="72"/>
      <c r="G167" s="73">
        <f>SUM(G120:G166)</f>
        <v>0</v>
      </c>
      <c r="H167" s="74"/>
      <c r="I167" s="75">
        <f>SUM(I120:I166)</f>
        <v>2290.86</v>
      </c>
      <c r="J167" s="76"/>
      <c r="M167" s="77" t="s">
        <v>111</v>
      </c>
      <c r="O167" s="71"/>
      <c r="P167" s="72"/>
      <c r="Q167" s="72"/>
      <c r="R167" s="73">
        <f>SUM(R120:R166)</f>
        <v>0</v>
      </c>
      <c r="S167" s="74"/>
      <c r="T167" s="75">
        <f>SUM(T120:T166)</f>
        <v>262.40600000000006</v>
      </c>
      <c r="U167" s="76"/>
      <c r="W167" s="71"/>
      <c r="X167" s="72"/>
      <c r="Y167" s="72"/>
      <c r="Z167" s="73">
        <f>SUM(Z120:Z166)</f>
        <v>0</v>
      </c>
      <c r="AA167" s="74"/>
      <c r="AB167" s="75">
        <f>SUM(AB120:AB166)</f>
        <v>535.572</v>
      </c>
      <c r="AC167" s="76"/>
      <c r="AE167" s="71"/>
      <c r="AF167" s="72"/>
      <c r="AG167" s="72"/>
      <c r="AH167" s="73">
        <f>SUM(AH120:AH166)</f>
        <v>0</v>
      </c>
      <c r="AI167" s="74"/>
      <c r="AJ167" s="75">
        <f>SUM(AJ120:AJ166)</f>
        <v>559.70999999999992</v>
      </c>
      <c r="AK167" s="76"/>
      <c r="AM167" s="71"/>
      <c r="AN167" s="72"/>
      <c r="AO167" s="72"/>
      <c r="AP167" s="73">
        <f>SUM(AP120:AP166)</f>
        <v>0</v>
      </c>
      <c r="AQ167" s="74"/>
      <c r="AR167" s="75">
        <f>SUM(AR120:AR166)</f>
        <v>551.59400000000005</v>
      </c>
      <c r="AS167" s="76"/>
      <c r="AU167" s="71"/>
      <c r="AV167" s="72"/>
      <c r="AW167" s="72"/>
      <c r="AX167" s="73">
        <f>SUM(AX120:AX166)</f>
        <v>0</v>
      </c>
      <c r="AY167" s="74"/>
      <c r="AZ167" s="75">
        <f>SUM(AZ120:AZ166)</f>
        <v>381.57800000000003</v>
      </c>
      <c r="BA167" s="76"/>
      <c r="BC167" s="42"/>
    </row>
    <row r="168" spans="1:55" s="44" customFormat="1" ht="12.75" x14ac:dyDescent="0.2">
      <c r="A168" s="78" t="s">
        <v>140</v>
      </c>
      <c r="B168" s="79"/>
      <c r="C168" s="80"/>
      <c r="D168" s="80"/>
      <c r="E168" s="81"/>
      <c r="F168" s="81"/>
      <c r="G168" s="82"/>
      <c r="H168" s="83"/>
      <c r="I168" s="84"/>
      <c r="J168" s="85"/>
      <c r="M168" s="77"/>
      <c r="O168" s="80"/>
      <c r="P168" s="81"/>
      <c r="Q168" s="81"/>
      <c r="R168" s="82"/>
      <c r="S168" s="83"/>
      <c r="T168" s="84"/>
      <c r="U168" s="85"/>
      <c r="W168" s="80"/>
      <c r="X168" s="81"/>
      <c r="Y168" s="81"/>
      <c r="Z168" s="82"/>
      <c r="AA168" s="83"/>
      <c r="AB168" s="84"/>
      <c r="AC168" s="85"/>
      <c r="AE168" s="80"/>
      <c r="AF168" s="81"/>
      <c r="AG168" s="81"/>
      <c r="AH168" s="82"/>
      <c r="AI168" s="83"/>
      <c r="AJ168" s="84"/>
      <c r="AK168" s="85"/>
      <c r="AM168" s="80"/>
      <c r="AN168" s="81"/>
      <c r="AO168" s="81"/>
      <c r="AP168" s="82"/>
      <c r="AQ168" s="83"/>
      <c r="AR168" s="84"/>
      <c r="AS168" s="85"/>
      <c r="AU168" s="80"/>
      <c r="AV168" s="81"/>
      <c r="AW168" s="81"/>
      <c r="AX168" s="82"/>
      <c r="AY168" s="83"/>
      <c r="AZ168" s="84"/>
      <c r="BA168" s="85"/>
      <c r="BC168" s="42"/>
    </row>
    <row r="169" spans="1:55" s="6" customFormat="1" ht="12.75" x14ac:dyDescent="0.2">
      <c r="A169" s="23">
        <v>155</v>
      </c>
      <c r="B169" s="61">
        <v>210204201</v>
      </c>
      <c r="C169" s="63" t="s">
        <v>141</v>
      </c>
      <c r="D169" s="63" t="s">
        <v>42</v>
      </c>
      <c r="E169" s="25">
        <v>99</v>
      </c>
      <c r="F169" s="28"/>
      <c r="G169" s="64">
        <f>E169*F169</f>
        <v>0</v>
      </c>
      <c r="H169" s="65">
        <v>0.68500000000000005</v>
      </c>
      <c r="I169" s="66">
        <f>E169*H169</f>
        <v>67.815000000000012</v>
      </c>
      <c r="J169" s="67" t="s">
        <v>43</v>
      </c>
      <c r="K169" s="6" t="s">
        <v>44</v>
      </c>
      <c r="M169" s="68" t="s">
        <v>142</v>
      </c>
      <c r="O169" s="63" t="s">
        <v>42</v>
      </c>
      <c r="P169" s="25">
        <v>15</v>
      </c>
      <c r="Q169" s="28"/>
      <c r="R169" s="64">
        <f>P169*Q169</f>
        <v>0</v>
      </c>
      <c r="S169" s="65">
        <v>0.68500000000000005</v>
      </c>
      <c r="T169" s="66">
        <f>P169*S169</f>
        <v>10.275</v>
      </c>
      <c r="U169" s="67" t="s">
        <v>43</v>
      </c>
      <c r="W169" s="63" t="s">
        <v>42</v>
      </c>
      <c r="X169" s="25">
        <v>21</v>
      </c>
      <c r="Y169" s="28"/>
      <c r="Z169" s="64">
        <f>X169*Y169</f>
        <v>0</v>
      </c>
      <c r="AA169" s="65">
        <v>0.68500000000000005</v>
      </c>
      <c r="AB169" s="66">
        <f>X169*AA169</f>
        <v>14.385000000000002</v>
      </c>
      <c r="AC169" s="67" t="s">
        <v>43</v>
      </c>
      <c r="AE169" s="63" t="s">
        <v>42</v>
      </c>
      <c r="AF169" s="25">
        <v>19</v>
      </c>
      <c r="AG169" s="28"/>
      <c r="AH169" s="64">
        <f>AF169*AG169</f>
        <v>0</v>
      </c>
      <c r="AI169" s="65">
        <v>0.68500000000000005</v>
      </c>
      <c r="AJ169" s="66">
        <f>AF169*AI169</f>
        <v>13.015000000000001</v>
      </c>
      <c r="AK169" s="67" t="s">
        <v>43</v>
      </c>
      <c r="AM169" s="63" t="s">
        <v>42</v>
      </c>
      <c r="AN169" s="25">
        <v>24</v>
      </c>
      <c r="AO169" s="28"/>
      <c r="AP169" s="64">
        <f>AN169*AO169</f>
        <v>0</v>
      </c>
      <c r="AQ169" s="65">
        <v>0.68500000000000005</v>
      </c>
      <c r="AR169" s="66">
        <f>AN169*AQ169</f>
        <v>16.440000000000001</v>
      </c>
      <c r="AS169" s="67" t="s">
        <v>43</v>
      </c>
      <c r="AU169" s="63" t="s">
        <v>42</v>
      </c>
      <c r="AV169" s="25">
        <v>20</v>
      </c>
      <c r="AW169" s="28"/>
      <c r="AX169" s="64">
        <f>AV169*AW169</f>
        <v>0</v>
      </c>
      <c r="AY169" s="65">
        <v>0.68500000000000005</v>
      </c>
      <c r="AZ169" s="66">
        <f>AV169*AY169</f>
        <v>13.700000000000001</v>
      </c>
      <c r="BA169" s="67" t="s">
        <v>43</v>
      </c>
      <c r="BC169" s="42">
        <f t="shared" si="36"/>
        <v>0</v>
      </c>
    </row>
    <row r="170" spans="1:55" s="6" customFormat="1" ht="12.75" x14ac:dyDescent="0.2">
      <c r="A170" s="23">
        <v>156</v>
      </c>
      <c r="B170" s="61">
        <v>210220242</v>
      </c>
      <c r="C170" s="63" t="s">
        <v>143</v>
      </c>
      <c r="D170" s="63" t="s">
        <v>42</v>
      </c>
      <c r="E170" s="25">
        <v>99</v>
      </c>
      <c r="F170" s="28"/>
      <c r="G170" s="64">
        <f>E170*F170</f>
        <v>0</v>
      </c>
      <c r="H170" s="65">
        <v>2.12</v>
      </c>
      <c r="I170" s="66">
        <f>E170*H170</f>
        <v>209.88000000000002</v>
      </c>
      <c r="J170" s="67" t="s">
        <v>43</v>
      </c>
      <c r="K170" s="6" t="s">
        <v>44</v>
      </c>
      <c r="M170" s="68" t="s">
        <v>142</v>
      </c>
      <c r="O170" s="63" t="s">
        <v>42</v>
      </c>
      <c r="P170" s="25">
        <v>15</v>
      </c>
      <c r="Q170" s="28"/>
      <c r="R170" s="64">
        <f>P170*Q170</f>
        <v>0</v>
      </c>
      <c r="S170" s="65">
        <v>2.12</v>
      </c>
      <c r="T170" s="66">
        <f>P170*S170</f>
        <v>31.8</v>
      </c>
      <c r="U170" s="67" t="s">
        <v>43</v>
      </c>
      <c r="W170" s="63" t="s">
        <v>42</v>
      </c>
      <c r="X170" s="25">
        <v>21</v>
      </c>
      <c r="Y170" s="28"/>
      <c r="Z170" s="64">
        <f>X170*Y170</f>
        <v>0</v>
      </c>
      <c r="AA170" s="65">
        <v>2.12</v>
      </c>
      <c r="AB170" s="66">
        <f>X170*AA170</f>
        <v>44.52</v>
      </c>
      <c r="AC170" s="67" t="s">
        <v>43</v>
      </c>
      <c r="AE170" s="63" t="s">
        <v>42</v>
      </c>
      <c r="AF170" s="25">
        <v>19</v>
      </c>
      <c r="AG170" s="28"/>
      <c r="AH170" s="64">
        <f>AF170*AG170</f>
        <v>0</v>
      </c>
      <c r="AI170" s="65">
        <v>2.12</v>
      </c>
      <c r="AJ170" s="66">
        <f>AF170*AI170</f>
        <v>40.28</v>
      </c>
      <c r="AK170" s="67" t="s">
        <v>43</v>
      </c>
      <c r="AM170" s="63" t="s">
        <v>42</v>
      </c>
      <c r="AN170" s="25">
        <v>24</v>
      </c>
      <c r="AO170" s="28"/>
      <c r="AP170" s="64">
        <f>AN170*AO170</f>
        <v>0</v>
      </c>
      <c r="AQ170" s="65">
        <v>2.12</v>
      </c>
      <c r="AR170" s="66">
        <f>AN170*AQ170</f>
        <v>50.88</v>
      </c>
      <c r="AS170" s="67" t="s">
        <v>43</v>
      </c>
      <c r="AU170" s="63" t="s">
        <v>42</v>
      </c>
      <c r="AV170" s="25">
        <v>20</v>
      </c>
      <c r="AW170" s="28"/>
      <c r="AX170" s="64">
        <f>AV170*AW170</f>
        <v>0</v>
      </c>
      <c r="AY170" s="65">
        <v>2.12</v>
      </c>
      <c r="AZ170" s="66">
        <f>AV170*AY170</f>
        <v>42.400000000000006</v>
      </c>
      <c r="BA170" s="67" t="s">
        <v>43</v>
      </c>
      <c r="BC170" s="42">
        <f t="shared" si="36"/>
        <v>0</v>
      </c>
    </row>
    <row r="171" spans="1:55" s="6" customFormat="1" ht="12.75" x14ac:dyDescent="0.2">
      <c r="A171" s="23">
        <v>157</v>
      </c>
      <c r="B171" s="61">
        <v>210202103</v>
      </c>
      <c r="C171" s="63" t="s">
        <v>144</v>
      </c>
      <c r="D171" s="63" t="s">
        <v>42</v>
      </c>
      <c r="E171" s="25">
        <v>99</v>
      </c>
      <c r="F171" s="28"/>
      <c r="G171" s="64">
        <f>E171*F171</f>
        <v>0</v>
      </c>
      <c r="H171" s="65">
        <v>0.53500000000000003</v>
      </c>
      <c r="I171" s="66">
        <f>E171*H171</f>
        <v>52.965000000000003</v>
      </c>
      <c r="J171" s="67" t="s">
        <v>43</v>
      </c>
      <c r="K171" s="6" t="s">
        <v>44</v>
      </c>
      <c r="M171" s="68" t="s">
        <v>142</v>
      </c>
      <c r="O171" s="63" t="s">
        <v>42</v>
      </c>
      <c r="P171" s="25">
        <v>15</v>
      </c>
      <c r="Q171" s="28"/>
      <c r="R171" s="64">
        <f>P171*Q171</f>
        <v>0</v>
      </c>
      <c r="S171" s="65">
        <v>0.53500000000000003</v>
      </c>
      <c r="T171" s="66">
        <f>P171*S171</f>
        <v>8.0250000000000004</v>
      </c>
      <c r="U171" s="67" t="s">
        <v>43</v>
      </c>
      <c r="W171" s="63" t="s">
        <v>42</v>
      </c>
      <c r="X171" s="25">
        <v>21</v>
      </c>
      <c r="Y171" s="28"/>
      <c r="Z171" s="64">
        <f>X171*Y171</f>
        <v>0</v>
      </c>
      <c r="AA171" s="65">
        <v>0.53500000000000003</v>
      </c>
      <c r="AB171" s="66">
        <f>X171*AA171</f>
        <v>11.235000000000001</v>
      </c>
      <c r="AC171" s="67" t="s">
        <v>43</v>
      </c>
      <c r="AE171" s="63" t="s">
        <v>42</v>
      </c>
      <c r="AF171" s="25">
        <v>19</v>
      </c>
      <c r="AG171" s="28"/>
      <c r="AH171" s="64">
        <f>AF171*AG171</f>
        <v>0</v>
      </c>
      <c r="AI171" s="65">
        <v>0.53500000000000003</v>
      </c>
      <c r="AJ171" s="66">
        <f>AF171*AI171</f>
        <v>10.165000000000001</v>
      </c>
      <c r="AK171" s="67" t="s">
        <v>43</v>
      </c>
      <c r="AM171" s="63" t="s">
        <v>42</v>
      </c>
      <c r="AN171" s="25">
        <v>24</v>
      </c>
      <c r="AO171" s="28"/>
      <c r="AP171" s="64">
        <f>AN171*AO171</f>
        <v>0</v>
      </c>
      <c r="AQ171" s="65">
        <v>0.53500000000000003</v>
      </c>
      <c r="AR171" s="66">
        <f>AN171*AQ171</f>
        <v>12.84</v>
      </c>
      <c r="AS171" s="67" t="s">
        <v>43</v>
      </c>
      <c r="AU171" s="63" t="s">
        <v>42</v>
      </c>
      <c r="AV171" s="25">
        <v>20</v>
      </c>
      <c r="AW171" s="28"/>
      <c r="AX171" s="64">
        <f>AV171*AW171</f>
        <v>0</v>
      </c>
      <c r="AY171" s="65">
        <v>0.53500000000000003</v>
      </c>
      <c r="AZ171" s="66">
        <f>AV171*AY171</f>
        <v>10.700000000000001</v>
      </c>
      <c r="BA171" s="67" t="s">
        <v>43</v>
      </c>
      <c r="BC171" s="42">
        <f t="shared" si="36"/>
        <v>0</v>
      </c>
    </row>
    <row r="172" spans="1:55" s="6" customFormat="1" ht="12.75" x14ac:dyDescent="0.2">
      <c r="A172" s="23">
        <v>158</v>
      </c>
      <c r="B172" s="61">
        <v>210190051</v>
      </c>
      <c r="C172" s="63" t="s">
        <v>145</v>
      </c>
      <c r="D172" s="63" t="s">
        <v>42</v>
      </c>
      <c r="E172" s="25">
        <v>2</v>
      </c>
      <c r="F172" s="28"/>
      <c r="G172" s="64">
        <f>E172*F172</f>
        <v>0</v>
      </c>
      <c r="H172" s="65">
        <v>2.4750000000000001</v>
      </c>
      <c r="I172" s="66">
        <f>E172*H172</f>
        <v>4.95</v>
      </c>
      <c r="J172" s="67" t="s">
        <v>43</v>
      </c>
      <c r="K172" s="6" t="s">
        <v>44</v>
      </c>
      <c r="M172" s="68" t="s">
        <v>142</v>
      </c>
      <c r="O172" s="63" t="s">
        <v>42</v>
      </c>
      <c r="P172" s="25">
        <v>1</v>
      </c>
      <c r="Q172" s="28"/>
      <c r="R172" s="64">
        <f>P172*Q172</f>
        <v>0</v>
      </c>
      <c r="S172" s="65">
        <v>2.4750000000000001</v>
      </c>
      <c r="T172" s="66">
        <f>P172*S172</f>
        <v>2.4750000000000001</v>
      </c>
      <c r="U172" s="67" t="s">
        <v>43</v>
      </c>
      <c r="W172" s="63" t="s">
        <v>42</v>
      </c>
      <c r="X172" s="25"/>
      <c r="Y172" s="28"/>
      <c r="Z172" s="64">
        <f>X172*Y172</f>
        <v>0</v>
      </c>
      <c r="AA172" s="65">
        <v>2.4750000000000001</v>
      </c>
      <c r="AB172" s="66">
        <f>X172*AA172</f>
        <v>0</v>
      </c>
      <c r="AC172" s="67" t="s">
        <v>43</v>
      </c>
      <c r="AE172" s="63" t="s">
        <v>42</v>
      </c>
      <c r="AF172" s="25">
        <v>1</v>
      </c>
      <c r="AG172" s="28"/>
      <c r="AH172" s="64">
        <f>AF172*AG172</f>
        <v>0</v>
      </c>
      <c r="AI172" s="65">
        <v>2.4750000000000001</v>
      </c>
      <c r="AJ172" s="66">
        <f>AF172*AI172</f>
        <v>2.4750000000000001</v>
      </c>
      <c r="AK172" s="67" t="s">
        <v>43</v>
      </c>
      <c r="AM172" s="63" t="s">
        <v>42</v>
      </c>
      <c r="AN172" s="25"/>
      <c r="AO172" s="28"/>
      <c r="AP172" s="64">
        <f>AN172*AO172</f>
        <v>0</v>
      </c>
      <c r="AQ172" s="65">
        <v>2.4750000000000001</v>
      </c>
      <c r="AR172" s="66">
        <f>AN172*AQ172</f>
        <v>0</v>
      </c>
      <c r="AS172" s="67" t="s">
        <v>43</v>
      </c>
      <c r="AU172" s="63" t="s">
        <v>42</v>
      </c>
      <c r="AV172" s="25"/>
      <c r="AW172" s="28"/>
      <c r="AX172" s="64">
        <f>AV172*AW172</f>
        <v>0</v>
      </c>
      <c r="AY172" s="65">
        <v>2.4750000000000001</v>
      </c>
      <c r="AZ172" s="66">
        <f>AV172*AY172</f>
        <v>0</v>
      </c>
      <c r="BA172" s="67" t="s">
        <v>43</v>
      </c>
      <c r="BC172" s="42">
        <f t="shared" si="36"/>
        <v>0</v>
      </c>
    </row>
    <row r="173" spans="1:55" s="44" customFormat="1" ht="12.75" x14ac:dyDescent="0.2">
      <c r="A173" s="69"/>
      <c r="B173" s="70"/>
      <c r="C173" s="71" t="s">
        <v>80</v>
      </c>
      <c r="D173" s="71"/>
      <c r="E173" s="72"/>
      <c r="F173" s="72"/>
      <c r="G173" s="73">
        <f>SUM(G169:G172)</f>
        <v>0</v>
      </c>
      <c r="H173" s="74"/>
      <c r="I173" s="75">
        <f>SUM(I169:I172)</f>
        <v>335.61000000000007</v>
      </c>
      <c r="J173" s="76"/>
      <c r="M173" s="77" t="s">
        <v>142</v>
      </c>
      <c r="O173" s="71"/>
      <c r="P173" s="72"/>
      <c r="Q173" s="72"/>
      <c r="R173" s="73">
        <f>SUM(R169:R172)</f>
        <v>0</v>
      </c>
      <c r="S173" s="74"/>
      <c r="T173" s="75">
        <f>SUM(T169:T172)</f>
        <v>52.575000000000003</v>
      </c>
      <c r="U173" s="76"/>
      <c r="W173" s="71"/>
      <c r="X173" s="72"/>
      <c r="Y173" s="72"/>
      <c r="Z173" s="73">
        <f>SUM(Z169:Z172)</f>
        <v>0</v>
      </c>
      <c r="AA173" s="74"/>
      <c r="AB173" s="75">
        <f>SUM(AB169:AB172)</f>
        <v>70.14</v>
      </c>
      <c r="AC173" s="76"/>
      <c r="AE173" s="71"/>
      <c r="AF173" s="72"/>
      <c r="AG173" s="72"/>
      <c r="AH173" s="73">
        <f>SUM(AH169:AH172)</f>
        <v>0</v>
      </c>
      <c r="AI173" s="74"/>
      <c r="AJ173" s="75">
        <f>SUM(AJ169:AJ172)</f>
        <v>65.935000000000002</v>
      </c>
      <c r="AK173" s="76"/>
      <c r="AM173" s="71"/>
      <c r="AN173" s="72"/>
      <c r="AO173" s="72"/>
      <c r="AP173" s="73">
        <f>SUM(AP169:AP172)</f>
        <v>0</v>
      </c>
      <c r="AQ173" s="74"/>
      <c r="AR173" s="75">
        <f>SUM(AR169:AR172)</f>
        <v>80.160000000000011</v>
      </c>
      <c r="AS173" s="76"/>
      <c r="AU173" s="71"/>
      <c r="AV173" s="72"/>
      <c r="AW173" s="72"/>
      <c r="AX173" s="73">
        <f>SUM(AX169:AX172)</f>
        <v>0</v>
      </c>
      <c r="AY173" s="74"/>
      <c r="AZ173" s="75">
        <f>SUM(AZ169:AZ172)</f>
        <v>66.800000000000011</v>
      </c>
      <c r="BA173" s="76"/>
      <c r="BC173" s="42">
        <f t="shared" ref="BC173:BC174" si="68">E173-P173-X173-AF173-AN173-AV173</f>
        <v>0</v>
      </c>
    </row>
    <row r="174" spans="1:55" s="44" customFormat="1" ht="12.75" x14ac:dyDescent="0.2">
      <c r="A174" s="78" t="s">
        <v>146</v>
      </c>
      <c r="B174" s="79"/>
      <c r="C174" s="80"/>
      <c r="D174" s="80"/>
      <c r="E174" s="81"/>
      <c r="F174" s="81"/>
      <c r="G174" s="82"/>
      <c r="H174" s="83"/>
      <c r="I174" s="84"/>
      <c r="J174" s="85"/>
      <c r="M174" s="77"/>
      <c r="O174" s="80"/>
      <c r="P174" s="81"/>
      <c r="Q174" s="81"/>
      <c r="R174" s="82"/>
      <c r="S174" s="83"/>
      <c r="T174" s="84"/>
      <c r="U174" s="85"/>
      <c r="W174" s="80"/>
      <c r="X174" s="81"/>
      <c r="Y174" s="81"/>
      <c r="Z174" s="82"/>
      <c r="AA174" s="83"/>
      <c r="AB174" s="84"/>
      <c r="AC174" s="85"/>
      <c r="AE174" s="80"/>
      <c r="AF174" s="81"/>
      <c r="AG174" s="81"/>
      <c r="AH174" s="82"/>
      <c r="AI174" s="83"/>
      <c r="AJ174" s="84"/>
      <c r="AK174" s="85"/>
      <c r="AM174" s="80"/>
      <c r="AN174" s="81"/>
      <c r="AO174" s="81"/>
      <c r="AP174" s="82"/>
      <c r="AQ174" s="83"/>
      <c r="AR174" s="84"/>
      <c r="AS174" s="85"/>
      <c r="AU174" s="80"/>
      <c r="AV174" s="81"/>
      <c r="AW174" s="81"/>
      <c r="AX174" s="82"/>
      <c r="AY174" s="83"/>
      <c r="AZ174" s="84"/>
      <c r="BA174" s="85"/>
      <c r="BC174" s="42">
        <f t="shared" si="68"/>
        <v>0</v>
      </c>
    </row>
    <row r="175" spans="1:55" s="6" customFormat="1" ht="12.75" x14ac:dyDescent="0.2">
      <c r="A175" s="23">
        <v>159</v>
      </c>
      <c r="B175" s="61">
        <v>460200163</v>
      </c>
      <c r="C175" s="63" t="s">
        <v>152</v>
      </c>
      <c r="D175" s="63" t="s">
        <v>87</v>
      </c>
      <c r="E175" s="25">
        <v>500</v>
      </c>
      <c r="F175" s="28"/>
      <c r="G175" s="64">
        <f>F175*E175</f>
        <v>0</v>
      </c>
      <c r="H175" s="65">
        <v>0.33900000000000002</v>
      </c>
      <c r="I175" s="66">
        <v>169.5</v>
      </c>
      <c r="J175" s="67"/>
      <c r="M175" s="68"/>
      <c r="O175" s="63" t="s">
        <v>87</v>
      </c>
      <c r="P175" s="25">
        <v>500</v>
      </c>
      <c r="Q175" s="28"/>
      <c r="R175" s="64">
        <f>P175*Q175</f>
        <v>0</v>
      </c>
      <c r="S175" s="65">
        <v>0.33900000000000002</v>
      </c>
      <c r="T175" s="66">
        <v>169.5</v>
      </c>
      <c r="U175" s="67"/>
      <c r="W175" s="63"/>
      <c r="X175" s="25"/>
      <c r="Y175" s="28"/>
      <c r="Z175" s="64"/>
      <c r="AA175" s="65"/>
      <c r="AB175" s="66"/>
      <c r="AC175" s="67"/>
      <c r="AE175" s="63"/>
      <c r="AF175" s="25"/>
      <c r="AG175" s="28"/>
      <c r="AH175" s="64"/>
      <c r="AI175" s="65"/>
      <c r="AJ175" s="66"/>
      <c r="AK175" s="67"/>
      <c r="AM175" s="63"/>
      <c r="AN175" s="25"/>
      <c r="AO175" s="28"/>
      <c r="AP175" s="64"/>
      <c r="AQ175" s="65"/>
      <c r="AR175" s="66"/>
      <c r="AS175" s="67"/>
      <c r="AU175" s="63"/>
      <c r="AV175" s="25"/>
      <c r="AW175" s="28"/>
      <c r="AX175" s="64"/>
      <c r="AY175" s="65"/>
      <c r="AZ175" s="66"/>
      <c r="BA175" s="67"/>
      <c r="BC175" s="42"/>
    </row>
    <row r="176" spans="1:55" s="6" customFormat="1" ht="12.75" x14ac:dyDescent="0.2">
      <c r="A176" s="23">
        <v>160</v>
      </c>
      <c r="B176" s="61">
        <v>460490012</v>
      </c>
      <c r="C176" s="63" t="s">
        <v>148</v>
      </c>
      <c r="D176" s="63" t="s">
        <v>87</v>
      </c>
      <c r="E176" s="25">
        <v>500</v>
      </c>
      <c r="F176" s="28"/>
      <c r="G176" s="64">
        <f t="shared" ref="G176:G239" si="69">F176*E176</f>
        <v>0</v>
      </c>
      <c r="H176" s="65">
        <v>2.5999999999999999E-2</v>
      </c>
      <c r="I176" s="66">
        <v>13</v>
      </c>
      <c r="J176" s="67"/>
      <c r="M176" s="68"/>
      <c r="O176" s="63" t="s">
        <v>87</v>
      </c>
      <c r="P176" s="25">
        <v>500</v>
      </c>
      <c r="Q176" s="28"/>
      <c r="R176" s="64">
        <f t="shared" ref="R176:R203" si="70">P176*Q176</f>
        <v>0</v>
      </c>
      <c r="S176" s="65">
        <v>2.5999999999999999E-2</v>
      </c>
      <c r="T176" s="66">
        <v>13</v>
      </c>
      <c r="U176" s="67"/>
      <c r="W176" s="63"/>
      <c r="X176" s="25"/>
      <c r="Y176" s="28"/>
      <c r="Z176" s="64"/>
      <c r="AA176" s="65"/>
      <c r="AB176" s="66"/>
      <c r="AC176" s="67"/>
      <c r="AE176" s="63"/>
      <c r="AF176" s="25"/>
      <c r="AG176" s="28"/>
      <c r="AH176" s="64"/>
      <c r="AI176" s="65"/>
      <c r="AJ176" s="66"/>
      <c r="AK176" s="67"/>
      <c r="AM176" s="63"/>
      <c r="AN176" s="25"/>
      <c r="AO176" s="28"/>
      <c r="AP176" s="64"/>
      <c r="AQ176" s="65"/>
      <c r="AR176" s="66"/>
      <c r="AS176" s="67"/>
      <c r="AU176" s="63"/>
      <c r="AV176" s="25"/>
      <c r="AW176" s="28"/>
      <c r="AX176" s="64"/>
      <c r="AY176" s="65"/>
      <c r="AZ176" s="66"/>
      <c r="BA176" s="67"/>
      <c r="BC176" s="42"/>
    </row>
    <row r="177" spans="1:55" s="6" customFormat="1" ht="12.75" x14ac:dyDescent="0.2">
      <c r="A177" s="23">
        <v>161</v>
      </c>
      <c r="B177" s="61">
        <v>460510031</v>
      </c>
      <c r="C177" s="63" t="s">
        <v>189</v>
      </c>
      <c r="D177" s="63" t="s">
        <v>87</v>
      </c>
      <c r="E177" s="25">
        <v>500</v>
      </c>
      <c r="F177" s="28"/>
      <c r="G177" s="64">
        <f t="shared" si="69"/>
        <v>0</v>
      </c>
      <c r="H177" s="65">
        <v>6.3E-2</v>
      </c>
      <c r="I177" s="66">
        <v>31.5</v>
      </c>
      <c r="J177" s="67"/>
      <c r="M177" s="68"/>
      <c r="O177" s="63" t="s">
        <v>87</v>
      </c>
      <c r="P177" s="25">
        <v>500</v>
      </c>
      <c r="Q177" s="28"/>
      <c r="R177" s="64">
        <f t="shared" si="70"/>
        <v>0</v>
      </c>
      <c r="S177" s="65">
        <v>6.3E-2</v>
      </c>
      <c r="T177" s="66">
        <v>31.5</v>
      </c>
      <c r="U177" s="67"/>
      <c r="W177" s="63"/>
      <c r="X177" s="25"/>
      <c r="Y177" s="28"/>
      <c r="Z177" s="64"/>
      <c r="AA177" s="65"/>
      <c r="AB177" s="66"/>
      <c r="AC177" s="67"/>
      <c r="AE177" s="63"/>
      <c r="AF177" s="25"/>
      <c r="AG177" s="28"/>
      <c r="AH177" s="64"/>
      <c r="AI177" s="65"/>
      <c r="AJ177" s="66"/>
      <c r="AK177" s="67"/>
      <c r="AM177" s="63"/>
      <c r="AN177" s="25"/>
      <c r="AO177" s="28"/>
      <c r="AP177" s="64"/>
      <c r="AQ177" s="65"/>
      <c r="AR177" s="66"/>
      <c r="AS177" s="67"/>
      <c r="AU177" s="63"/>
      <c r="AV177" s="25"/>
      <c r="AW177" s="28"/>
      <c r="AX177" s="64"/>
      <c r="AY177" s="65"/>
      <c r="AZ177" s="66"/>
      <c r="BA177" s="67"/>
      <c r="BC177" s="42"/>
    </row>
    <row r="178" spans="1:55" s="6" customFormat="1" ht="12.75" x14ac:dyDescent="0.2">
      <c r="A178" s="23">
        <v>162</v>
      </c>
      <c r="B178" s="61">
        <v>460560163</v>
      </c>
      <c r="C178" s="63" t="s">
        <v>154</v>
      </c>
      <c r="D178" s="63" t="s">
        <v>87</v>
      </c>
      <c r="E178" s="25">
        <v>500</v>
      </c>
      <c r="F178" s="28"/>
      <c r="G178" s="64">
        <f t="shared" si="69"/>
        <v>0</v>
      </c>
      <c r="H178" s="65">
        <v>0.128</v>
      </c>
      <c r="I178" s="66">
        <v>64</v>
      </c>
      <c r="J178" s="67"/>
      <c r="M178" s="68"/>
      <c r="O178" s="63" t="s">
        <v>87</v>
      </c>
      <c r="P178" s="25">
        <v>500</v>
      </c>
      <c r="Q178" s="28"/>
      <c r="R178" s="64">
        <f t="shared" si="70"/>
        <v>0</v>
      </c>
      <c r="S178" s="65">
        <v>0.128</v>
      </c>
      <c r="T178" s="66">
        <v>64</v>
      </c>
      <c r="U178" s="67"/>
      <c r="W178" s="63"/>
      <c r="X178" s="25"/>
      <c r="Y178" s="28"/>
      <c r="Z178" s="64"/>
      <c r="AA178" s="65"/>
      <c r="AB178" s="66"/>
      <c r="AC178" s="67"/>
      <c r="AE178" s="63"/>
      <c r="AF178" s="25"/>
      <c r="AG178" s="28"/>
      <c r="AH178" s="64"/>
      <c r="AI178" s="65"/>
      <c r="AJ178" s="66"/>
      <c r="AK178" s="67"/>
      <c r="AM178" s="63"/>
      <c r="AN178" s="25"/>
      <c r="AO178" s="28"/>
      <c r="AP178" s="64"/>
      <c r="AQ178" s="65"/>
      <c r="AR178" s="66"/>
      <c r="AS178" s="67"/>
      <c r="AU178" s="63"/>
      <c r="AV178" s="25"/>
      <c r="AW178" s="28"/>
      <c r="AX178" s="64"/>
      <c r="AY178" s="65"/>
      <c r="AZ178" s="66"/>
      <c r="BA178" s="67"/>
      <c r="BC178" s="42"/>
    </row>
    <row r="179" spans="1:55" s="6" customFormat="1" ht="12.75" x14ac:dyDescent="0.2">
      <c r="A179" s="23">
        <v>163</v>
      </c>
      <c r="B179" s="61">
        <v>460600001</v>
      </c>
      <c r="C179" s="63" t="s">
        <v>149</v>
      </c>
      <c r="D179" s="63" t="s">
        <v>104</v>
      </c>
      <c r="E179" s="25">
        <v>1.5</v>
      </c>
      <c r="F179" s="28"/>
      <c r="G179" s="64">
        <f t="shared" si="69"/>
        <v>0</v>
      </c>
      <c r="H179" s="65">
        <v>2.2799999999999998</v>
      </c>
      <c r="I179" s="66">
        <v>3.42</v>
      </c>
      <c r="J179" s="67"/>
      <c r="M179" s="68"/>
      <c r="O179" s="63" t="s">
        <v>104</v>
      </c>
      <c r="P179" s="25">
        <v>1.5</v>
      </c>
      <c r="Q179" s="28"/>
      <c r="R179" s="64">
        <f t="shared" si="70"/>
        <v>0</v>
      </c>
      <c r="S179" s="65">
        <v>2.2799999999999998</v>
      </c>
      <c r="T179" s="66">
        <v>3.42</v>
      </c>
      <c r="U179" s="67"/>
      <c r="W179" s="63"/>
      <c r="X179" s="25"/>
      <c r="Y179" s="28"/>
      <c r="Z179" s="64"/>
      <c r="AA179" s="65"/>
      <c r="AB179" s="66"/>
      <c r="AC179" s="67"/>
      <c r="AE179" s="63"/>
      <c r="AF179" s="25"/>
      <c r="AG179" s="28"/>
      <c r="AH179" s="64"/>
      <c r="AI179" s="65"/>
      <c r="AJ179" s="66"/>
      <c r="AK179" s="67"/>
      <c r="AM179" s="63"/>
      <c r="AN179" s="25"/>
      <c r="AO179" s="28"/>
      <c r="AP179" s="64"/>
      <c r="AQ179" s="65"/>
      <c r="AR179" s="66"/>
      <c r="AS179" s="67"/>
      <c r="AU179" s="63"/>
      <c r="AV179" s="25"/>
      <c r="AW179" s="28"/>
      <c r="AX179" s="64"/>
      <c r="AY179" s="65"/>
      <c r="AZ179" s="66"/>
      <c r="BA179" s="67"/>
      <c r="BC179" s="42"/>
    </row>
    <row r="180" spans="1:55" s="6" customFormat="1" ht="12.75" x14ac:dyDescent="0.2">
      <c r="A180" s="23">
        <v>164</v>
      </c>
      <c r="B180" s="61">
        <v>460620013</v>
      </c>
      <c r="C180" s="63" t="s">
        <v>150</v>
      </c>
      <c r="D180" s="63" t="s">
        <v>151</v>
      </c>
      <c r="E180" s="25">
        <v>175</v>
      </c>
      <c r="F180" s="28"/>
      <c r="G180" s="64">
        <f t="shared" si="69"/>
        <v>0</v>
      </c>
      <c r="H180" s="65">
        <v>0.112</v>
      </c>
      <c r="I180" s="66">
        <v>19.600000000000001</v>
      </c>
      <c r="J180" s="67"/>
      <c r="M180" s="68"/>
      <c r="O180" s="63" t="s">
        <v>151</v>
      </c>
      <c r="P180" s="25">
        <v>175</v>
      </c>
      <c r="Q180" s="28"/>
      <c r="R180" s="64">
        <f t="shared" si="70"/>
        <v>0</v>
      </c>
      <c r="S180" s="65">
        <v>0.112</v>
      </c>
      <c r="T180" s="66">
        <v>19.600000000000001</v>
      </c>
      <c r="U180" s="67"/>
      <c r="W180" s="63"/>
      <c r="X180" s="25"/>
      <c r="Y180" s="28"/>
      <c r="Z180" s="64"/>
      <c r="AA180" s="65"/>
      <c r="AB180" s="66"/>
      <c r="AC180" s="67"/>
      <c r="AE180" s="63"/>
      <c r="AF180" s="25"/>
      <c r="AG180" s="28"/>
      <c r="AH180" s="64"/>
      <c r="AI180" s="65"/>
      <c r="AJ180" s="66"/>
      <c r="AK180" s="67"/>
      <c r="AM180" s="63"/>
      <c r="AN180" s="25"/>
      <c r="AO180" s="28"/>
      <c r="AP180" s="64"/>
      <c r="AQ180" s="65"/>
      <c r="AR180" s="66"/>
      <c r="AS180" s="67"/>
      <c r="AU180" s="63"/>
      <c r="AV180" s="25"/>
      <c r="AW180" s="28"/>
      <c r="AX180" s="64"/>
      <c r="AY180" s="65"/>
      <c r="AZ180" s="66"/>
      <c r="BA180" s="67"/>
      <c r="BC180" s="42"/>
    </row>
    <row r="181" spans="1:55" s="6" customFormat="1" ht="12.75" x14ac:dyDescent="0.2">
      <c r="A181" s="23">
        <v>165</v>
      </c>
      <c r="B181" s="61">
        <v>460200163</v>
      </c>
      <c r="C181" s="63" t="s">
        <v>152</v>
      </c>
      <c r="D181" s="63" t="s">
        <v>87</v>
      </c>
      <c r="E181" s="25">
        <v>100</v>
      </c>
      <c r="F181" s="28"/>
      <c r="G181" s="64">
        <f t="shared" si="69"/>
        <v>0</v>
      </c>
      <c r="H181" s="65">
        <v>0.33900000000000002</v>
      </c>
      <c r="I181" s="66">
        <v>33.9</v>
      </c>
      <c r="J181" s="67"/>
      <c r="M181" s="68"/>
      <c r="O181" s="63" t="s">
        <v>87</v>
      </c>
      <c r="P181" s="25">
        <v>100</v>
      </c>
      <c r="Q181" s="28"/>
      <c r="R181" s="64">
        <f t="shared" si="70"/>
        <v>0</v>
      </c>
      <c r="S181" s="65">
        <v>0.33900000000000002</v>
      </c>
      <c r="T181" s="66">
        <v>33.9</v>
      </c>
      <c r="U181" s="67"/>
      <c r="W181" s="63"/>
      <c r="X181" s="25"/>
      <c r="Y181" s="28"/>
      <c r="Z181" s="64"/>
      <c r="AA181" s="65"/>
      <c r="AB181" s="66"/>
      <c r="AC181" s="67"/>
      <c r="AE181" s="63"/>
      <c r="AF181" s="25"/>
      <c r="AG181" s="28"/>
      <c r="AH181" s="64"/>
      <c r="AI181" s="65"/>
      <c r="AJ181" s="66"/>
      <c r="AK181" s="67"/>
      <c r="AM181" s="63"/>
      <c r="AN181" s="25"/>
      <c r="AO181" s="28"/>
      <c r="AP181" s="64"/>
      <c r="AQ181" s="65"/>
      <c r="AR181" s="66"/>
      <c r="AS181" s="67"/>
      <c r="AU181" s="63"/>
      <c r="AV181" s="25"/>
      <c r="AW181" s="28"/>
      <c r="AX181" s="64"/>
      <c r="AY181" s="65"/>
      <c r="AZ181" s="66"/>
      <c r="BA181" s="67"/>
      <c r="BC181" s="42"/>
    </row>
    <row r="182" spans="1:55" s="6" customFormat="1" ht="12.75" x14ac:dyDescent="0.2">
      <c r="A182" s="23">
        <v>166</v>
      </c>
      <c r="B182" s="61">
        <v>460030071</v>
      </c>
      <c r="C182" s="63" t="s">
        <v>153</v>
      </c>
      <c r="D182" s="63" t="s">
        <v>151</v>
      </c>
      <c r="E182" s="25">
        <v>35</v>
      </c>
      <c r="F182" s="28"/>
      <c r="G182" s="64">
        <f t="shared" si="69"/>
        <v>0</v>
      </c>
      <c r="H182" s="65">
        <v>0.26500000000000001</v>
      </c>
      <c r="I182" s="66">
        <v>9.2799999999999994</v>
      </c>
      <c r="J182" s="67"/>
      <c r="M182" s="68"/>
      <c r="O182" s="63" t="s">
        <v>151</v>
      </c>
      <c r="P182" s="25">
        <v>35</v>
      </c>
      <c r="Q182" s="28"/>
      <c r="R182" s="64">
        <f t="shared" si="70"/>
        <v>0</v>
      </c>
      <c r="S182" s="65">
        <v>0.26500000000000001</v>
      </c>
      <c r="T182" s="66">
        <v>9.2799999999999994</v>
      </c>
      <c r="U182" s="67"/>
      <c r="W182" s="63"/>
      <c r="X182" s="25"/>
      <c r="Y182" s="28"/>
      <c r="Z182" s="64"/>
      <c r="AA182" s="65"/>
      <c r="AB182" s="66"/>
      <c r="AC182" s="67"/>
      <c r="AE182" s="63"/>
      <c r="AF182" s="25"/>
      <c r="AG182" s="28"/>
      <c r="AH182" s="64"/>
      <c r="AI182" s="65"/>
      <c r="AJ182" s="66"/>
      <c r="AK182" s="67"/>
      <c r="AM182" s="63"/>
      <c r="AN182" s="25"/>
      <c r="AO182" s="28"/>
      <c r="AP182" s="64"/>
      <c r="AQ182" s="65"/>
      <c r="AR182" s="66"/>
      <c r="AS182" s="67"/>
      <c r="AU182" s="63"/>
      <c r="AV182" s="25"/>
      <c r="AW182" s="28"/>
      <c r="AX182" s="64"/>
      <c r="AY182" s="65"/>
      <c r="AZ182" s="66"/>
      <c r="BA182" s="67"/>
      <c r="BC182" s="42"/>
    </row>
    <row r="183" spans="1:55" s="6" customFormat="1" ht="12.75" x14ac:dyDescent="0.2">
      <c r="A183" s="23">
        <v>167</v>
      </c>
      <c r="B183" s="61">
        <v>460030082</v>
      </c>
      <c r="C183" s="63" t="s">
        <v>202</v>
      </c>
      <c r="D183" s="63" t="s">
        <v>87</v>
      </c>
      <c r="E183" s="25">
        <v>200</v>
      </c>
      <c r="F183" s="28"/>
      <c r="G183" s="64">
        <f t="shared" si="69"/>
        <v>0</v>
      </c>
      <c r="H183" s="65">
        <v>1.1200000000000001</v>
      </c>
      <c r="I183" s="66">
        <v>224</v>
      </c>
      <c r="J183" s="67"/>
      <c r="M183" s="68"/>
      <c r="O183" s="63" t="s">
        <v>87</v>
      </c>
      <c r="P183" s="25">
        <v>200</v>
      </c>
      <c r="Q183" s="28"/>
      <c r="R183" s="64">
        <f t="shared" si="70"/>
        <v>0</v>
      </c>
      <c r="S183" s="65">
        <v>1.1200000000000001</v>
      </c>
      <c r="T183" s="66">
        <v>224</v>
      </c>
      <c r="U183" s="67"/>
      <c r="W183" s="63"/>
      <c r="X183" s="25"/>
      <c r="Y183" s="28"/>
      <c r="Z183" s="64"/>
      <c r="AA183" s="65"/>
      <c r="AB183" s="66"/>
      <c r="AC183" s="67"/>
      <c r="AE183" s="63"/>
      <c r="AF183" s="25"/>
      <c r="AG183" s="28"/>
      <c r="AH183" s="64"/>
      <c r="AI183" s="65"/>
      <c r="AJ183" s="66"/>
      <c r="AK183" s="67"/>
      <c r="AM183" s="63"/>
      <c r="AN183" s="25"/>
      <c r="AO183" s="28"/>
      <c r="AP183" s="64"/>
      <c r="AQ183" s="65"/>
      <c r="AR183" s="66"/>
      <c r="AS183" s="67"/>
      <c r="AU183" s="63"/>
      <c r="AV183" s="25"/>
      <c r="AW183" s="28"/>
      <c r="AX183" s="64"/>
      <c r="AY183" s="65"/>
      <c r="AZ183" s="66"/>
      <c r="BA183" s="67"/>
      <c r="BC183" s="42"/>
    </row>
    <row r="184" spans="1:55" s="6" customFormat="1" ht="12.75" x14ac:dyDescent="0.2">
      <c r="A184" s="23">
        <v>168</v>
      </c>
      <c r="B184" s="61">
        <v>460080103</v>
      </c>
      <c r="C184" s="63" t="s">
        <v>201</v>
      </c>
      <c r="D184" s="63" t="s">
        <v>151</v>
      </c>
      <c r="E184" s="25">
        <f>2*35</f>
        <v>70</v>
      </c>
      <c r="F184" s="28"/>
      <c r="G184" s="64">
        <f t="shared" si="69"/>
        <v>0</v>
      </c>
      <c r="H184" s="65">
        <f>1.03</f>
        <v>1.03</v>
      </c>
      <c r="I184" s="66">
        <f>2*36.05</f>
        <v>72.099999999999994</v>
      </c>
      <c r="J184" s="67"/>
      <c r="M184" s="68"/>
      <c r="O184" s="63" t="s">
        <v>151</v>
      </c>
      <c r="P184" s="25">
        <v>70</v>
      </c>
      <c r="Q184" s="28"/>
      <c r="R184" s="64">
        <f t="shared" si="70"/>
        <v>0</v>
      </c>
      <c r="S184" s="110">
        <f>2*1.03</f>
        <v>2.06</v>
      </c>
      <c r="T184" s="111">
        <f>2*36.05</f>
        <v>72.099999999999994</v>
      </c>
      <c r="U184" s="67"/>
      <c r="W184" s="63"/>
      <c r="X184" s="25"/>
      <c r="Y184" s="28"/>
      <c r="Z184" s="64"/>
      <c r="AA184" s="65"/>
      <c r="AB184" s="66"/>
      <c r="AC184" s="67"/>
      <c r="AE184" s="63"/>
      <c r="AF184" s="25"/>
      <c r="AG184" s="28"/>
      <c r="AH184" s="64"/>
      <c r="AI184" s="65"/>
      <c r="AJ184" s="66"/>
      <c r="AK184" s="67"/>
      <c r="AM184" s="63"/>
      <c r="AN184" s="25"/>
      <c r="AO184" s="28"/>
      <c r="AP184" s="64"/>
      <c r="AQ184" s="65"/>
      <c r="AR184" s="66"/>
      <c r="AS184" s="67"/>
      <c r="AU184" s="63"/>
      <c r="AV184" s="25"/>
      <c r="AW184" s="28"/>
      <c r="AX184" s="64"/>
      <c r="AY184" s="65"/>
      <c r="AZ184" s="66"/>
      <c r="BA184" s="67"/>
      <c r="BC184" s="42"/>
    </row>
    <row r="185" spans="1:55" s="6" customFormat="1" ht="12.75" x14ac:dyDescent="0.2">
      <c r="A185" s="23">
        <v>169</v>
      </c>
      <c r="B185" s="61">
        <v>460490012</v>
      </c>
      <c r="C185" s="63" t="s">
        <v>148</v>
      </c>
      <c r="D185" s="63" t="s">
        <v>87</v>
      </c>
      <c r="E185" s="25">
        <v>100</v>
      </c>
      <c r="F185" s="28"/>
      <c r="G185" s="64">
        <f t="shared" si="69"/>
        <v>0</v>
      </c>
      <c r="H185" s="65">
        <v>2.5999999999999999E-2</v>
      </c>
      <c r="I185" s="66">
        <v>2.6</v>
      </c>
      <c r="J185" s="67"/>
      <c r="M185" s="68"/>
      <c r="O185" s="63" t="s">
        <v>87</v>
      </c>
      <c r="P185" s="25">
        <v>100</v>
      </c>
      <c r="Q185" s="28"/>
      <c r="R185" s="64">
        <f t="shared" si="70"/>
        <v>0</v>
      </c>
      <c r="S185" s="65">
        <v>2.5999999999999999E-2</v>
      </c>
      <c r="T185" s="66">
        <v>2.6</v>
      </c>
      <c r="U185" s="67"/>
      <c r="W185" s="63"/>
      <c r="X185" s="25"/>
      <c r="Y185" s="28"/>
      <c r="Z185" s="64"/>
      <c r="AA185" s="65"/>
      <c r="AB185" s="66"/>
      <c r="AC185" s="67"/>
      <c r="AE185" s="63"/>
      <c r="AF185" s="25"/>
      <c r="AG185" s="28"/>
      <c r="AH185" s="64"/>
      <c r="AI185" s="65"/>
      <c r="AJ185" s="66"/>
      <c r="AK185" s="67"/>
      <c r="AM185" s="63"/>
      <c r="AN185" s="25"/>
      <c r="AO185" s="28"/>
      <c r="AP185" s="64"/>
      <c r="AQ185" s="65"/>
      <c r="AR185" s="66"/>
      <c r="AS185" s="67"/>
      <c r="AU185" s="63"/>
      <c r="AV185" s="25"/>
      <c r="AW185" s="28"/>
      <c r="AX185" s="64"/>
      <c r="AY185" s="65"/>
      <c r="AZ185" s="66"/>
      <c r="BA185" s="67"/>
      <c r="BC185" s="42"/>
    </row>
    <row r="186" spans="1:55" s="6" customFormat="1" ht="12.75" x14ac:dyDescent="0.2">
      <c r="A186" s="23">
        <v>170</v>
      </c>
      <c r="B186" s="61">
        <v>460510031</v>
      </c>
      <c r="C186" s="63" t="s">
        <v>189</v>
      </c>
      <c r="D186" s="63" t="s">
        <v>87</v>
      </c>
      <c r="E186" s="25">
        <v>100</v>
      </c>
      <c r="F186" s="28"/>
      <c r="G186" s="64">
        <f t="shared" si="69"/>
        <v>0</v>
      </c>
      <c r="H186" s="65">
        <v>6.3E-2</v>
      </c>
      <c r="I186" s="66">
        <v>6.3</v>
      </c>
      <c r="J186" s="67"/>
      <c r="M186" s="68"/>
      <c r="O186" s="63" t="s">
        <v>87</v>
      </c>
      <c r="P186" s="25">
        <v>100</v>
      </c>
      <c r="Q186" s="28"/>
      <c r="R186" s="64">
        <f t="shared" si="70"/>
        <v>0</v>
      </c>
      <c r="S186" s="65">
        <v>6.3E-2</v>
      </c>
      <c r="T186" s="66">
        <v>6.3</v>
      </c>
      <c r="U186" s="67"/>
      <c r="W186" s="63"/>
      <c r="X186" s="25"/>
      <c r="Y186" s="28"/>
      <c r="Z186" s="64"/>
      <c r="AA186" s="65"/>
      <c r="AB186" s="66"/>
      <c r="AC186" s="67"/>
      <c r="AE186" s="63"/>
      <c r="AF186" s="25"/>
      <c r="AG186" s="28"/>
      <c r="AH186" s="64"/>
      <c r="AI186" s="65"/>
      <c r="AJ186" s="66"/>
      <c r="AK186" s="67"/>
      <c r="AM186" s="63"/>
      <c r="AN186" s="25"/>
      <c r="AO186" s="28"/>
      <c r="AP186" s="64"/>
      <c r="AQ186" s="65"/>
      <c r="AR186" s="66"/>
      <c r="AS186" s="67"/>
      <c r="AU186" s="63"/>
      <c r="AV186" s="25"/>
      <c r="AW186" s="28"/>
      <c r="AX186" s="64"/>
      <c r="AY186" s="65"/>
      <c r="AZ186" s="66"/>
      <c r="BA186" s="67"/>
      <c r="BC186" s="42"/>
    </row>
    <row r="187" spans="1:55" s="6" customFormat="1" ht="12.75" x14ac:dyDescent="0.2">
      <c r="A187" s="23">
        <v>171</v>
      </c>
      <c r="B187" s="61">
        <v>460560163</v>
      </c>
      <c r="C187" s="63" t="s">
        <v>154</v>
      </c>
      <c r="D187" s="63" t="s">
        <v>87</v>
      </c>
      <c r="E187" s="25">
        <v>100</v>
      </c>
      <c r="F187" s="28"/>
      <c r="G187" s="64">
        <f t="shared" si="69"/>
        <v>0</v>
      </c>
      <c r="H187" s="65">
        <v>0.128</v>
      </c>
      <c r="I187" s="66">
        <v>12.8</v>
      </c>
      <c r="J187" s="67"/>
      <c r="M187" s="68"/>
      <c r="O187" s="63" t="s">
        <v>87</v>
      </c>
      <c r="P187" s="25">
        <v>100</v>
      </c>
      <c r="Q187" s="28"/>
      <c r="R187" s="64">
        <f t="shared" si="70"/>
        <v>0</v>
      </c>
      <c r="S187" s="65">
        <v>0.128</v>
      </c>
      <c r="T187" s="66">
        <v>12.8</v>
      </c>
      <c r="U187" s="67"/>
      <c r="W187" s="63"/>
      <c r="X187" s="25"/>
      <c r="Y187" s="28"/>
      <c r="Z187" s="64"/>
      <c r="AA187" s="65"/>
      <c r="AB187" s="66"/>
      <c r="AC187" s="67"/>
      <c r="AE187" s="63"/>
      <c r="AF187" s="25"/>
      <c r="AG187" s="28"/>
      <c r="AH187" s="64"/>
      <c r="AI187" s="65"/>
      <c r="AJ187" s="66"/>
      <c r="AK187" s="67"/>
      <c r="AM187" s="63"/>
      <c r="AN187" s="25"/>
      <c r="AO187" s="28"/>
      <c r="AP187" s="64"/>
      <c r="AQ187" s="65"/>
      <c r="AR187" s="66"/>
      <c r="AS187" s="67"/>
      <c r="AU187" s="63"/>
      <c r="AV187" s="25"/>
      <c r="AW187" s="28"/>
      <c r="AX187" s="64"/>
      <c r="AY187" s="65"/>
      <c r="AZ187" s="66"/>
      <c r="BA187" s="67"/>
      <c r="BC187" s="42"/>
    </row>
    <row r="188" spans="1:55" s="6" customFormat="1" ht="12.75" x14ac:dyDescent="0.2">
      <c r="A188" s="23">
        <v>172</v>
      </c>
      <c r="B188" s="61">
        <v>460600001</v>
      </c>
      <c r="C188" s="63" t="s">
        <v>149</v>
      </c>
      <c r="D188" s="63" t="s">
        <v>104</v>
      </c>
      <c r="E188" s="25">
        <v>5.55</v>
      </c>
      <c r="F188" s="28"/>
      <c r="G188" s="64">
        <f t="shared" si="69"/>
        <v>0</v>
      </c>
      <c r="H188" s="65">
        <v>2.2799999999999998</v>
      </c>
      <c r="I188" s="66">
        <v>12.65</v>
      </c>
      <c r="J188" s="67"/>
      <c r="M188" s="68"/>
      <c r="O188" s="63" t="s">
        <v>104</v>
      </c>
      <c r="P188" s="25">
        <v>5.55</v>
      </c>
      <c r="Q188" s="28"/>
      <c r="R188" s="64">
        <f t="shared" si="70"/>
        <v>0</v>
      </c>
      <c r="S188" s="65">
        <v>2.2799999999999998</v>
      </c>
      <c r="T188" s="66">
        <v>12.65</v>
      </c>
      <c r="U188" s="67"/>
      <c r="W188" s="63"/>
      <c r="X188" s="25"/>
      <c r="Y188" s="28"/>
      <c r="Z188" s="64"/>
      <c r="AA188" s="65"/>
      <c r="AB188" s="66"/>
      <c r="AC188" s="67"/>
      <c r="AE188" s="63"/>
      <c r="AF188" s="25"/>
      <c r="AG188" s="28"/>
      <c r="AH188" s="64"/>
      <c r="AI188" s="65"/>
      <c r="AJ188" s="66"/>
      <c r="AK188" s="67"/>
      <c r="AM188" s="63"/>
      <c r="AN188" s="25"/>
      <c r="AO188" s="28"/>
      <c r="AP188" s="64"/>
      <c r="AQ188" s="65"/>
      <c r="AR188" s="66"/>
      <c r="AS188" s="67"/>
      <c r="AU188" s="63"/>
      <c r="AV188" s="25"/>
      <c r="AW188" s="28"/>
      <c r="AX188" s="64"/>
      <c r="AY188" s="65"/>
      <c r="AZ188" s="66"/>
      <c r="BA188" s="67"/>
      <c r="BC188" s="42"/>
    </row>
    <row r="189" spans="1:55" s="6" customFormat="1" ht="12.75" x14ac:dyDescent="0.2">
      <c r="A189" s="23">
        <v>173</v>
      </c>
      <c r="B189" s="61">
        <v>460650022</v>
      </c>
      <c r="C189" s="63" t="s">
        <v>155</v>
      </c>
      <c r="D189" s="63" t="s">
        <v>151</v>
      </c>
      <c r="E189" s="25">
        <v>35</v>
      </c>
      <c r="F189" s="28"/>
      <c r="G189" s="64">
        <f t="shared" si="69"/>
        <v>0</v>
      </c>
      <c r="H189" s="65">
        <v>1.1299999999999999</v>
      </c>
      <c r="I189" s="66">
        <v>39.549999999999997</v>
      </c>
      <c r="J189" s="67"/>
      <c r="M189" s="68"/>
      <c r="O189" s="63" t="s">
        <v>151</v>
      </c>
      <c r="P189" s="25">
        <v>35</v>
      </c>
      <c r="Q189" s="28"/>
      <c r="R189" s="64">
        <f t="shared" si="70"/>
        <v>0</v>
      </c>
      <c r="S189" s="65">
        <v>1.1299999999999999</v>
      </c>
      <c r="T189" s="66">
        <v>39.549999999999997</v>
      </c>
      <c r="U189" s="67"/>
      <c r="W189" s="63"/>
      <c r="X189" s="25"/>
      <c r="Y189" s="28"/>
      <c r="Z189" s="64"/>
      <c r="AA189" s="65"/>
      <c r="AB189" s="66"/>
      <c r="AC189" s="67"/>
      <c r="AE189" s="63"/>
      <c r="AF189" s="25"/>
      <c r="AG189" s="28"/>
      <c r="AH189" s="64"/>
      <c r="AI189" s="65"/>
      <c r="AJ189" s="66"/>
      <c r="AK189" s="67"/>
      <c r="AM189" s="63"/>
      <c r="AN189" s="25"/>
      <c r="AO189" s="28"/>
      <c r="AP189" s="64"/>
      <c r="AQ189" s="65"/>
      <c r="AR189" s="66"/>
      <c r="AS189" s="67"/>
      <c r="AU189" s="63"/>
      <c r="AV189" s="25"/>
      <c r="AW189" s="28"/>
      <c r="AX189" s="64"/>
      <c r="AY189" s="65"/>
      <c r="AZ189" s="66"/>
      <c r="BA189" s="67"/>
      <c r="BC189" s="42"/>
    </row>
    <row r="190" spans="1:55" s="6" customFormat="1" ht="12.75" x14ac:dyDescent="0.2">
      <c r="A190" s="23">
        <v>174</v>
      </c>
      <c r="B190" s="61">
        <v>460650046</v>
      </c>
      <c r="C190" s="63" t="s">
        <v>203</v>
      </c>
      <c r="D190" s="63" t="s">
        <v>151</v>
      </c>
      <c r="E190" s="25">
        <v>35</v>
      </c>
      <c r="F190" s="28"/>
      <c r="G190" s="64">
        <f t="shared" si="69"/>
        <v>0</v>
      </c>
      <c r="H190" s="65">
        <v>1.72</v>
      </c>
      <c r="I190" s="66">
        <v>60.2</v>
      </c>
      <c r="J190" s="67"/>
      <c r="M190" s="68"/>
      <c r="O190" s="63" t="s">
        <v>151</v>
      </c>
      <c r="P190" s="25">
        <v>35</v>
      </c>
      <c r="Q190" s="28"/>
      <c r="R190" s="64">
        <f t="shared" si="70"/>
        <v>0</v>
      </c>
      <c r="S190" s="65">
        <v>1.72</v>
      </c>
      <c r="T190" s="66">
        <v>60.2</v>
      </c>
      <c r="U190" s="67"/>
      <c r="W190" s="63"/>
      <c r="X190" s="25"/>
      <c r="Y190" s="28"/>
      <c r="Z190" s="64"/>
      <c r="AA190" s="65"/>
      <c r="AB190" s="66"/>
      <c r="AC190" s="67"/>
      <c r="AE190" s="63"/>
      <c r="AF190" s="25"/>
      <c r="AG190" s="28"/>
      <c r="AH190" s="64"/>
      <c r="AI190" s="65"/>
      <c r="AJ190" s="66"/>
      <c r="AK190" s="67"/>
      <c r="AM190" s="63"/>
      <c r="AN190" s="25"/>
      <c r="AO190" s="28"/>
      <c r="AP190" s="64"/>
      <c r="AQ190" s="65"/>
      <c r="AR190" s="66"/>
      <c r="AS190" s="67"/>
      <c r="AU190" s="63"/>
      <c r="AV190" s="25"/>
      <c r="AW190" s="28"/>
      <c r="AX190" s="64"/>
      <c r="AY190" s="65"/>
      <c r="AZ190" s="66"/>
      <c r="BA190" s="67"/>
      <c r="BC190" s="42"/>
    </row>
    <row r="191" spans="1:55" s="6" customFormat="1" ht="12.75" x14ac:dyDescent="0.2">
      <c r="A191" s="23">
        <v>175</v>
      </c>
      <c r="B191" s="61">
        <v>460300213</v>
      </c>
      <c r="C191" s="62" t="s">
        <v>186</v>
      </c>
      <c r="D191" s="63" t="s">
        <v>87</v>
      </c>
      <c r="E191" s="25">
        <v>30</v>
      </c>
      <c r="F191" s="28"/>
      <c r="G191" s="64">
        <f t="shared" si="69"/>
        <v>0</v>
      </c>
      <c r="H191" s="65">
        <v>4.07</v>
      </c>
      <c r="I191" s="66">
        <v>122.1</v>
      </c>
      <c r="J191" s="67"/>
      <c r="M191" s="68"/>
      <c r="O191" s="63" t="s">
        <v>87</v>
      </c>
      <c r="P191" s="25">
        <v>30</v>
      </c>
      <c r="Q191" s="28"/>
      <c r="R191" s="64">
        <f t="shared" si="70"/>
        <v>0</v>
      </c>
      <c r="S191" s="65">
        <v>4.07</v>
      </c>
      <c r="T191" s="66">
        <v>122.1</v>
      </c>
      <c r="U191" s="67"/>
      <c r="W191" s="63"/>
      <c r="X191" s="25"/>
      <c r="Y191" s="28"/>
      <c r="Z191" s="64"/>
      <c r="AA191" s="65"/>
      <c r="AB191" s="66"/>
      <c r="AC191" s="67"/>
      <c r="AE191" s="63"/>
      <c r="AF191" s="25"/>
      <c r="AG191" s="28"/>
      <c r="AH191" s="64"/>
      <c r="AI191" s="65"/>
      <c r="AJ191" s="66"/>
      <c r="AK191" s="67"/>
      <c r="AM191" s="63"/>
      <c r="AN191" s="25"/>
      <c r="AO191" s="28"/>
      <c r="AP191" s="64"/>
      <c r="AQ191" s="65"/>
      <c r="AR191" s="66"/>
      <c r="AS191" s="67"/>
      <c r="AU191" s="63"/>
      <c r="AV191" s="25"/>
      <c r="AW191" s="28"/>
      <c r="AX191" s="64"/>
      <c r="AY191" s="65"/>
      <c r="AZ191" s="66"/>
      <c r="BA191" s="67"/>
      <c r="BC191" s="42"/>
    </row>
    <row r="192" spans="1:55" s="6" customFormat="1" ht="12.75" x14ac:dyDescent="0.2">
      <c r="A192" s="23">
        <v>176</v>
      </c>
      <c r="B192" s="108">
        <v>460230013</v>
      </c>
      <c r="C192" s="109" t="s">
        <v>185</v>
      </c>
      <c r="D192" s="109" t="s">
        <v>42</v>
      </c>
      <c r="E192" s="106">
        <v>2</v>
      </c>
      <c r="F192" s="135"/>
      <c r="G192" s="64">
        <f t="shared" si="69"/>
        <v>0</v>
      </c>
      <c r="H192" s="65">
        <f>E192*0.46</f>
        <v>0.92</v>
      </c>
      <c r="I192" s="66">
        <f>E192*12</f>
        <v>24</v>
      </c>
      <c r="J192" s="67"/>
      <c r="M192" s="68"/>
      <c r="O192" s="109" t="s">
        <v>42</v>
      </c>
      <c r="P192" s="106">
        <v>2</v>
      </c>
      <c r="Q192" s="135"/>
      <c r="R192" s="64">
        <f t="shared" si="70"/>
        <v>0</v>
      </c>
      <c r="S192" s="110">
        <f>P192*0.46</f>
        <v>0.92</v>
      </c>
      <c r="T192" s="111">
        <f>P192*12</f>
        <v>24</v>
      </c>
      <c r="U192" s="67"/>
      <c r="W192" s="63"/>
      <c r="X192" s="25"/>
      <c r="Y192" s="28"/>
      <c r="Z192" s="64"/>
      <c r="AA192" s="65"/>
      <c r="AB192" s="66"/>
      <c r="AC192" s="67"/>
      <c r="AE192" s="63"/>
      <c r="AF192" s="25"/>
      <c r="AG192" s="28"/>
      <c r="AH192" s="64"/>
      <c r="AI192" s="65"/>
      <c r="AJ192" s="66"/>
      <c r="AK192" s="67"/>
      <c r="AM192" s="63"/>
      <c r="AN192" s="25"/>
      <c r="AO192" s="28"/>
      <c r="AP192" s="64"/>
      <c r="AQ192" s="65"/>
      <c r="AR192" s="66"/>
      <c r="AS192" s="67"/>
      <c r="AU192" s="63"/>
      <c r="AV192" s="25"/>
      <c r="AW192" s="28"/>
      <c r="AX192" s="64"/>
      <c r="AY192" s="65"/>
      <c r="AZ192" s="66"/>
      <c r="BA192" s="67"/>
      <c r="BC192" s="42"/>
    </row>
    <row r="193" spans="1:55" s="6" customFormat="1" ht="12.75" x14ac:dyDescent="0.2">
      <c r="A193" s="23">
        <v>177</v>
      </c>
      <c r="B193" s="61">
        <v>460300249</v>
      </c>
      <c r="C193" s="63" t="s">
        <v>156</v>
      </c>
      <c r="D193" s="63" t="s">
        <v>157</v>
      </c>
      <c r="E193" s="25">
        <v>160</v>
      </c>
      <c r="F193" s="102"/>
      <c r="G193" s="64">
        <f t="shared" si="69"/>
        <v>0</v>
      </c>
      <c r="H193" s="65">
        <v>0.13500000000000001</v>
      </c>
      <c r="I193" s="66">
        <v>21.6</v>
      </c>
      <c r="J193" s="67"/>
      <c r="M193" s="68"/>
      <c r="O193" s="63" t="s">
        <v>157</v>
      </c>
      <c r="P193" s="25">
        <v>160</v>
      </c>
      <c r="Q193" s="102"/>
      <c r="R193" s="64">
        <f t="shared" si="70"/>
        <v>0</v>
      </c>
      <c r="S193" s="65">
        <v>0.13500000000000001</v>
      </c>
      <c r="T193" s="66">
        <v>21.6</v>
      </c>
      <c r="U193" s="67"/>
      <c r="W193" s="63"/>
      <c r="X193" s="25"/>
      <c r="Y193" s="28"/>
      <c r="Z193" s="64"/>
      <c r="AA193" s="65"/>
      <c r="AB193" s="66"/>
      <c r="AC193" s="67"/>
      <c r="AE193" s="63"/>
      <c r="AF193" s="25"/>
      <c r="AG193" s="28"/>
      <c r="AH193" s="64"/>
      <c r="AI193" s="65"/>
      <c r="AJ193" s="66"/>
      <c r="AK193" s="67"/>
      <c r="AM193" s="63"/>
      <c r="AN193" s="25"/>
      <c r="AO193" s="28"/>
      <c r="AP193" s="64"/>
      <c r="AQ193" s="65"/>
      <c r="AR193" s="66"/>
      <c r="AS193" s="67"/>
      <c r="AU193" s="63"/>
      <c r="AV193" s="25"/>
      <c r="AW193" s="28"/>
      <c r="AX193" s="64"/>
      <c r="AY193" s="65"/>
      <c r="AZ193" s="66"/>
      <c r="BA193" s="67"/>
      <c r="BC193" s="42"/>
    </row>
    <row r="194" spans="1:55" s="6" customFormat="1" ht="12.75" x14ac:dyDescent="0.2">
      <c r="A194" s="23">
        <v>178</v>
      </c>
      <c r="B194" s="61">
        <v>460100003</v>
      </c>
      <c r="C194" s="63" t="s">
        <v>159</v>
      </c>
      <c r="D194" s="63" t="s">
        <v>42</v>
      </c>
      <c r="E194" s="25">
        <v>12</v>
      </c>
      <c r="F194" s="28"/>
      <c r="G194" s="64">
        <f t="shared" si="69"/>
        <v>0</v>
      </c>
      <c r="H194" s="65">
        <v>2.89</v>
      </c>
      <c r="I194" s="66">
        <v>34.68</v>
      </c>
      <c r="J194" s="67"/>
      <c r="M194" s="68"/>
      <c r="O194" s="63" t="s">
        <v>42</v>
      </c>
      <c r="P194" s="25">
        <v>12</v>
      </c>
      <c r="Q194" s="28"/>
      <c r="R194" s="64">
        <f t="shared" si="70"/>
        <v>0</v>
      </c>
      <c r="S194" s="65">
        <v>2.89</v>
      </c>
      <c r="T194" s="66">
        <v>34.68</v>
      </c>
      <c r="U194" s="67"/>
      <c r="W194" s="63"/>
      <c r="X194" s="25"/>
      <c r="Y194" s="28"/>
      <c r="Z194" s="64"/>
      <c r="AA194" s="65"/>
      <c r="AB194" s="66"/>
      <c r="AC194" s="67"/>
      <c r="AE194" s="63"/>
      <c r="AF194" s="25"/>
      <c r="AG194" s="28"/>
      <c r="AH194" s="64"/>
      <c r="AI194" s="65"/>
      <c r="AJ194" s="66"/>
      <c r="AK194" s="67"/>
      <c r="AM194" s="63"/>
      <c r="AN194" s="25"/>
      <c r="AO194" s="28"/>
      <c r="AP194" s="64"/>
      <c r="AQ194" s="65"/>
      <c r="AR194" s="66"/>
      <c r="AS194" s="67"/>
      <c r="AU194" s="63"/>
      <c r="AV194" s="25"/>
      <c r="AW194" s="28"/>
      <c r="AX194" s="64"/>
      <c r="AY194" s="65"/>
      <c r="AZ194" s="66"/>
      <c r="BA194" s="67"/>
      <c r="BC194" s="42"/>
    </row>
    <row r="195" spans="1:55" s="6" customFormat="1" ht="12.75" x14ac:dyDescent="0.2">
      <c r="A195" s="23">
        <v>179</v>
      </c>
      <c r="B195" s="61">
        <v>460050703</v>
      </c>
      <c r="C195" s="63" t="s">
        <v>158</v>
      </c>
      <c r="D195" s="63" t="s">
        <v>104</v>
      </c>
      <c r="E195" s="25">
        <v>4.8</v>
      </c>
      <c r="F195" s="28"/>
      <c r="G195" s="64">
        <f t="shared" si="69"/>
        <v>0</v>
      </c>
      <c r="H195" s="65">
        <v>2.77</v>
      </c>
      <c r="I195" s="66">
        <v>13.3</v>
      </c>
      <c r="J195" s="67"/>
      <c r="M195" s="68"/>
      <c r="O195" s="63" t="s">
        <v>104</v>
      </c>
      <c r="P195" s="25">
        <v>4.8</v>
      </c>
      <c r="Q195" s="28"/>
      <c r="R195" s="64">
        <f t="shared" si="70"/>
        <v>0</v>
      </c>
      <c r="S195" s="65">
        <v>2.77</v>
      </c>
      <c r="T195" s="66">
        <v>13.3</v>
      </c>
      <c r="U195" s="67"/>
      <c r="W195" s="63"/>
      <c r="X195" s="25"/>
      <c r="Y195" s="28"/>
      <c r="Z195" s="64"/>
      <c r="AA195" s="65"/>
      <c r="AB195" s="66"/>
      <c r="AC195" s="67"/>
      <c r="AE195" s="63"/>
      <c r="AF195" s="25"/>
      <c r="AG195" s="28"/>
      <c r="AH195" s="64"/>
      <c r="AI195" s="65"/>
      <c r="AJ195" s="66"/>
      <c r="AK195" s="67"/>
      <c r="AM195" s="63"/>
      <c r="AN195" s="25"/>
      <c r="AO195" s="28"/>
      <c r="AP195" s="64"/>
      <c r="AQ195" s="65"/>
      <c r="AR195" s="66"/>
      <c r="AS195" s="67"/>
      <c r="AU195" s="63"/>
      <c r="AV195" s="25"/>
      <c r="AW195" s="28"/>
      <c r="AX195" s="64"/>
      <c r="AY195" s="65"/>
      <c r="AZ195" s="66"/>
      <c r="BA195" s="67"/>
      <c r="BC195" s="42"/>
    </row>
    <row r="196" spans="1:55" s="6" customFormat="1" ht="12.75" x14ac:dyDescent="0.2">
      <c r="A196" s="23">
        <v>180</v>
      </c>
      <c r="B196" s="61">
        <v>460600001</v>
      </c>
      <c r="C196" s="63" t="s">
        <v>149</v>
      </c>
      <c r="D196" s="63" t="s">
        <v>104</v>
      </c>
      <c r="E196" s="25">
        <v>4.8</v>
      </c>
      <c r="F196" s="28"/>
      <c r="G196" s="64">
        <f t="shared" si="69"/>
        <v>0</v>
      </c>
      <c r="H196" s="65">
        <v>2.2799999999999998</v>
      </c>
      <c r="I196" s="66">
        <v>10.94</v>
      </c>
      <c r="J196" s="67"/>
      <c r="M196" s="68"/>
      <c r="O196" s="63" t="s">
        <v>104</v>
      </c>
      <c r="P196" s="25">
        <v>4.8</v>
      </c>
      <c r="Q196" s="28"/>
      <c r="R196" s="64">
        <f t="shared" si="70"/>
        <v>0</v>
      </c>
      <c r="S196" s="65">
        <v>2.2799999999999998</v>
      </c>
      <c r="T196" s="66">
        <v>10.94</v>
      </c>
      <c r="U196" s="67"/>
      <c r="W196" s="63"/>
      <c r="X196" s="25"/>
      <c r="Y196" s="28"/>
      <c r="Z196" s="64"/>
      <c r="AA196" s="65"/>
      <c r="AB196" s="66"/>
      <c r="AC196" s="67"/>
      <c r="AE196" s="63"/>
      <c r="AF196" s="25"/>
      <c r="AG196" s="28"/>
      <c r="AH196" s="64"/>
      <c r="AI196" s="65"/>
      <c r="AJ196" s="66"/>
      <c r="AK196" s="67"/>
      <c r="AM196" s="63"/>
      <c r="AN196" s="25"/>
      <c r="AO196" s="28"/>
      <c r="AP196" s="64"/>
      <c r="AQ196" s="65"/>
      <c r="AR196" s="66"/>
      <c r="AS196" s="67"/>
      <c r="AU196" s="63"/>
      <c r="AV196" s="25"/>
      <c r="AW196" s="28"/>
      <c r="AX196" s="64"/>
      <c r="AY196" s="65"/>
      <c r="AZ196" s="66"/>
      <c r="BA196" s="67"/>
      <c r="BC196" s="42"/>
    </row>
    <row r="197" spans="1:55" s="6" customFormat="1" ht="12.75" x14ac:dyDescent="0.2">
      <c r="A197" s="23">
        <v>181</v>
      </c>
      <c r="B197" s="61">
        <v>460100003</v>
      </c>
      <c r="C197" s="63" t="s">
        <v>159</v>
      </c>
      <c r="D197" s="63" t="s">
        <v>42</v>
      </c>
      <c r="E197" s="25">
        <v>3</v>
      </c>
      <c r="F197" s="28"/>
      <c r="G197" s="64">
        <f t="shared" si="69"/>
        <v>0</v>
      </c>
      <c r="H197" s="65">
        <v>2.89</v>
      </c>
      <c r="I197" s="66">
        <v>8.67</v>
      </c>
      <c r="J197" s="67"/>
      <c r="M197" s="68"/>
      <c r="O197" s="63" t="s">
        <v>42</v>
      </c>
      <c r="P197" s="25">
        <v>3</v>
      </c>
      <c r="Q197" s="28"/>
      <c r="R197" s="64">
        <f t="shared" si="70"/>
        <v>0</v>
      </c>
      <c r="S197" s="65">
        <v>2.89</v>
      </c>
      <c r="T197" s="66">
        <v>8.67</v>
      </c>
      <c r="U197" s="67"/>
      <c r="W197" s="63"/>
      <c r="X197" s="25"/>
      <c r="Y197" s="28"/>
      <c r="Z197" s="64"/>
      <c r="AA197" s="65"/>
      <c r="AB197" s="66"/>
      <c r="AC197" s="67"/>
      <c r="AE197" s="63"/>
      <c r="AF197" s="25"/>
      <c r="AG197" s="28"/>
      <c r="AH197" s="64"/>
      <c r="AI197" s="65"/>
      <c r="AJ197" s="66"/>
      <c r="AK197" s="67"/>
      <c r="AM197" s="63"/>
      <c r="AN197" s="25"/>
      <c r="AO197" s="28"/>
      <c r="AP197" s="64"/>
      <c r="AQ197" s="65"/>
      <c r="AR197" s="66"/>
      <c r="AS197" s="67"/>
      <c r="AU197" s="63"/>
      <c r="AV197" s="25"/>
      <c r="AW197" s="28"/>
      <c r="AX197" s="64"/>
      <c r="AY197" s="65"/>
      <c r="AZ197" s="66"/>
      <c r="BA197" s="67"/>
      <c r="BC197" s="42"/>
    </row>
    <row r="198" spans="1:55" s="6" customFormat="1" ht="12.75" x14ac:dyDescent="0.2">
      <c r="A198" s="23">
        <v>182</v>
      </c>
      <c r="B198" s="61">
        <v>460050703</v>
      </c>
      <c r="C198" s="63" t="s">
        <v>158</v>
      </c>
      <c r="D198" s="63" t="s">
        <v>104</v>
      </c>
      <c r="E198" s="25">
        <v>4.5</v>
      </c>
      <c r="F198" s="28"/>
      <c r="G198" s="64">
        <f t="shared" si="69"/>
        <v>0</v>
      </c>
      <c r="H198" s="65">
        <v>2.77</v>
      </c>
      <c r="I198" s="66">
        <v>12.47</v>
      </c>
      <c r="J198" s="67"/>
      <c r="M198" s="68"/>
      <c r="O198" s="63" t="s">
        <v>104</v>
      </c>
      <c r="P198" s="25">
        <v>4.5</v>
      </c>
      <c r="Q198" s="28"/>
      <c r="R198" s="64">
        <f t="shared" si="70"/>
        <v>0</v>
      </c>
      <c r="S198" s="65">
        <v>2.77</v>
      </c>
      <c r="T198" s="66">
        <v>12.47</v>
      </c>
      <c r="U198" s="67"/>
      <c r="W198" s="63"/>
      <c r="X198" s="25"/>
      <c r="Y198" s="28"/>
      <c r="Z198" s="64"/>
      <c r="AA198" s="65"/>
      <c r="AB198" s="66"/>
      <c r="AC198" s="67"/>
      <c r="AE198" s="63"/>
      <c r="AF198" s="25"/>
      <c r="AG198" s="28"/>
      <c r="AH198" s="64"/>
      <c r="AI198" s="65"/>
      <c r="AJ198" s="66"/>
      <c r="AK198" s="67"/>
      <c r="AM198" s="63"/>
      <c r="AN198" s="25"/>
      <c r="AO198" s="28"/>
      <c r="AP198" s="64"/>
      <c r="AQ198" s="65"/>
      <c r="AR198" s="66"/>
      <c r="AS198" s="67"/>
      <c r="AU198" s="63"/>
      <c r="AV198" s="25"/>
      <c r="AW198" s="28"/>
      <c r="AX198" s="64"/>
      <c r="AY198" s="65"/>
      <c r="AZ198" s="66"/>
      <c r="BA198" s="67"/>
      <c r="BC198" s="42"/>
    </row>
    <row r="199" spans="1:55" s="6" customFormat="1" ht="12.75" x14ac:dyDescent="0.2">
      <c r="A199" s="23">
        <v>183</v>
      </c>
      <c r="B199" s="61">
        <v>460600001</v>
      </c>
      <c r="C199" s="63" t="s">
        <v>149</v>
      </c>
      <c r="D199" s="63" t="s">
        <v>104</v>
      </c>
      <c r="E199" s="25">
        <v>4.5</v>
      </c>
      <c r="F199" s="28"/>
      <c r="G199" s="64">
        <f t="shared" si="69"/>
        <v>0</v>
      </c>
      <c r="H199" s="65">
        <v>2.2799999999999998</v>
      </c>
      <c r="I199" s="66">
        <v>10.26</v>
      </c>
      <c r="J199" s="67"/>
      <c r="M199" s="68"/>
      <c r="O199" s="63" t="s">
        <v>104</v>
      </c>
      <c r="P199" s="25">
        <v>4.5</v>
      </c>
      <c r="Q199" s="28"/>
      <c r="R199" s="64">
        <f t="shared" si="70"/>
        <v>0</v>
      </c>
      <c r="S199" s="65">
        <v>2.2799999999999998</v>
      </c>
      <c r="T199" s="66">
        <v>10.26</v>
      </c>
      <c r="U199" s="67"/>
      <c r="W199" s="63"/>
      <c r="X199" s="25"/>
      <c r="Y199" s="28"/>
      <c r="Z199" s="64"/>
      <c r="AA199" s="65"/>
      <c r="AB199" s="66"/>
      <c r="AC199" s="67"/>
      <c r="AE199" s="63"/>
      <c r="AF199" s="25"/>
      <c r="AG199" s="28"/>
      <c r="AH199" s="64"/>
      <c r="AI199" s="65"/>
      <c r="AJ199" s="66"/>
      <c r="AK199" s="67"/>
      <c r="AM199" s="63"/>
      <c r="AN199" s="25"/>
      <c r="AO199" s="28"/>
      <c r="AP199" s="64"/>
      <c r="AQ199" s="65"/>
      <c r="AR199" s="66"/>
      <c r="AS199" s="67"/>
      <c r="AU199" s="63"/>
      <c r="AV199" s="25"/>
      <c r="AW199" s="28"/>
      <c r="AX199" s="64"/>
      <c r="AY199" s="65"/>
      <c r="AZ199" s="66"/>
      <c r="BA199" s="67"/>
      <c r="BC199" s="42"/>
    </row>
    <row r="200" spans="1:55" s="6" customFormat="1" ht="12.75" x14ac:dyDescent="0.2">
      <c r="A200" s="23">
        <v>184</v>
      </c>
      <c r="B200" s="61">
        <v>460270002</v>
      </c>
      <c r="C200" s="63" t="s">
        <v>197</v>
      </c>
      <c r="D200" s="63" t="s">
        <v>42</v>
      </c>
      <c r="E200" s="25">
        <v>1</v>
      </c>
      <c r="F200" s="28"/>
      <c r="G200" s="64">
        <f t="shared" si="69"/>
        <v>0</v>
      </c>
      <c r="H200" s="65">
        <v>6.38</v>
      </c>
      <c r="I200" s="66">
        <v>6.38</v>
      </c>
      <c r="J200" s="67"/>
      <c r="M200" s="68"/>
      <c r="O200" s="63" t="s">
        <v>42</v>
      </c>
      <c r="P200" s="25">
        <v>1</v>
      </c>
      <c r="Q200" s="28"/>
      <c r="R200" s="64">
        <f t="shared" si="70"/>
        <v>0</v>
      </c>
      <c r="S200" s="65">
        <v>6.38</v>
      </c>
      <c r="T200" s="66">
        <v>6.38</v>
      </c>
      <c r="U200" s="67"/>
      <c r="W200" s="63"/>
      <c r="X200" s="25"/>
      <c r="Y200" s="28"/>
      <c r="Z200" s="64"/>
      <c r="AA200" s="65"/>
      <c r="AB200" s="66"/>
      <c r="AC200" s="67"/>
      <c r="AE200" s="63"/>
      <c r="AF200" s="25"/>
      <c r="AG200" s="28"/>
      <c r="AH200" s="64"/>
      <c r="AI200" s="65"/>
      <c r="AJ200" s="66"/>
      <c r="AK200" s="67"/>
      <c r="AM200" s="63"/>
      <c r="AN200" s="25"/>
      <c r="AO200" s="28"/>
      <c r="AP200" s="64"/>
      <c r="AQ200" s="65"/>
      <c r="AR200" s="66"/>
      <c r="AS200" s="67"/>
      <c r="AU200" s="63"/>
      <c r="AV200" s="25"/>
      <c r="AW200" s="28"/>
      <c r="AX200" s="64"/>
      <c r="AY200" s="65"/>
      <c r="AZ200" s="66"/>
      <c r="BA200" s="67"/>
      <c r="BC200" s="42"/>
    </row>
    <row r="201" spans="1:55" s="6" customFormat="1" ht="12.75" x14ac:dyDescent="0.2">
      <c r="A201" s="23">
        <v>185</v>
      </c>
      <c r="B201" s="61">
        <v>460050603</v>
      </c>
      <c r="C201" s="63" t="s">
        <v>198</v>
      </c>
      <c r="D201" s="63" t="s">
        <v>104</v>
      </c>
      <c r="E201" s="25">
        <v>0.28999999999999998</v>
      </c>
      <c r="F201" s="28"/>
      <c r="G201" s="64">
        <f t="shared" si="69"/>
        <v>0</v>
      </c>
      <c r="H201" s="65">
        <v>2.2799999999999998</v>
      </c>
      <c r="I201" s="66">
        <v>0.66</v>
      </c>
      <c r="J201" s="67"/>
      <c r="M201" s="68"/>
      <c r="O201" s="63" t="s">
        <v>104</v>
      </c>
      <c r="P201" s="25">
        <v>0.28999999999999998</v>
      </c>
      <c r="Q201" s="28"/>
      <c r="R201" s="64">
        <f t="shared" si="70"/>
        <v>0</v>
      </c>
      <c r="S201" s="65">
        <v>2.2799999999999998</v>
      </c>
      <c r="T201" s="66">
        <v>0.66</v>
      </c>
      <c r="U201" s="67"/>
      <c r="W201" s="63"/>
      <c r="X201" s="25"/>
      <c r="Y201" s="28"/>
      <c r="Z201" s="64"/>
      <c r="AA201" s="65"/>
      <c r="AB201" s="66"/>
      <c r="AC201" s="67"/>
      <c r="AE201" s="63"/>
      <c r="AF201" s="25"/>
      <c r="AG201" s="28"/>
      <c r="AH201" s="64"/>
      <c r="AI201" s="65"/>
      <c r="AJ201" s="66"/>
      <c r="AK201" s="67"/>
      <c r="AM201" s="63"/>
      <c r="AN201" s="25"/>
      <c r="AO201" s="28"/>
      <c r="AP201" s="64"/>
      <c r="AQ201" s="65"/>
      <c r="AR201" s="66"/>
      <c r="AS201" s="67"/>
      <c r="AU201" s="63"/>
      <c r="AV201" s="25"/>
      <c r="AW201" s="28"/>
      <c r="AX201" s="64"/>
      <c r="AY201" s="65"/>
      <c r="AZ201" s="66"/>
      <c r="BA201" s="67"/>
      <c r="BC201" s="42"/>
    </row>
    <row r="202" spans="1:55" s="6" customFormat="1" ht="12.75" x14ac:dyDescent="0.2">
      <c r="A202" s="23">
        <v>186</v>
      </c>
      <c r="B202" s="61">
        <v>460080002</v>
      </c>
      <c r="C202" s="63" t="s">
        <v>199</v>
      </c>
      <c r="D202" s="63" t="s">
        <v>104</v>
      </c>
      <c r="E202" s="25">
        <v>0.24</v>
      </c>
      <c r="F202" s="28"/>
      <c r="G202" s="64">
        <f t="shared" si="69"/>
        <v>0</v>
      </c>
      <c r="H202" s="65">
        <v>5.03</v>
      </c>
      <c r="I202" s="66">
        <v>1.21</v>
      </c>
      <c r="J202" s="67"/>
      <c r="M202" s="68"/>
      <c r="O202" s="63" t="s">
        <v>104</v>
      </c>
      <c r="P202" s="25">
        <v>0.24</v>
      </c>
      <c r="Q202" s="28"/>
      <c r="R202" s="64">
        <f t="shared" si="70"/>
        <v>0</v>
      </c>
      <c r="S202" s="65">
        <v>5.03</v>
      </c>
      <c r="T202" s="66">
        <v>1.21</v>
      </c>
      <c r="U202" s="67"/>
      <c r="W202" s="63"/>
      <c r="X202" s="25"/>
      <c r="Y202" s="28"/>
      <c r="Z202" s="64"/>
      <c r="AA202" s="65"/>
      <c r="AB202" s="66"/>
      <c r="AC202" s="67"/>
      <c r="AE202" s="63"/>
      <c r="AF202" s="25"/>
      <c r="AG202" s="28"/>
      <c r="AH202" s="64"/>
      <c r="AI202" s="65"/>
      <c r="AJ202" s="66"/>
      <c r="AK202" s="67"/>
      <c r="AM202" s="63"/>
      <c r="AN202" s="25"/>
      <c r="AO202" s="28"/>
      <c r="AP202" s="64"/>
      <c r="AQ202" s="65"/>
      <c r="AR202" s="66"/>
      <c r="AS202" s="67"/>
      <c r="AU202" s="63"/>
      <c r="AV202" s="25"/>
      <c r="AW202" s="28"/>
      <c r="AX202" s="64"/>
      <c r="AY202" s="65"/>
      <c r="AZ202" s="66"/>
      <c r="BA202" s="67"/>
      <c r="BC202" s="42"/>
    </row>
    <row r="203" spans="1:55" s="6" customFormat="1" ht="12.75" x14ac:dyDescent="0.2">
      <c r="A203" s="23">
        <v>187</v>
      </c>
      <c r="B203" s="61">
        <v>460600001</v>
      </c>
      <c r="C203" s="63" t="s">
        <v>149</v>
      </c>
      <c r="D203" s="63" t="s">
        <v>104</v>
      </c>
      <c r="E203" s="25">
        <v>0.28999999999999998</v>
      </c>
      <c r="F203" s="28"/>
      <c r="G203" s="64">
        <f t="shared" si="69"/>
        <v>0</v>
      </c>
      <c r="H203" s="65">
        <v>2.2799999999999998</v>
      </c>
      <c r="I203" s="66">
        <v>0.66</v>
      </c>
      <c r="J203" s="67"/>
      <c r="M203" s="68"/>
      <c r="O203" s="63" t="s">
        <v>104</v>
      </c>
      <c r="P203" s="25">
        <v>0.28999999999999998</v>
      </c>
      <c r="Q203" s="28"/>
      <c r="R203" s="64">
        <f t="shared" si="70"/>
        <v>0</v>
      </c>
      <c r="S203" s="65">
        <v>2.2799999999999998</v>
      </c>
      <c r="T203" s="66">
        <v>0.66</v>
      </c>
      <c r="U203" s="67"/>
      <c r="W203" s="63"/>
      <c r="X203" s="25"/>
      <c r="Y203" s="28"/>
      <c r="Z203" s="64"/>
      <c r="AA203" s="65"/>
      <c r="AB203" s="66"/>
      <c r="AC203" s="67"/>
      <c r="AE203" s="63"/>
      <c r="AF203" s="25"/>
      <c r="AG203" s="28"/>
      <c r="AH203" s="64"/>
      <c r="AI203" s="65"/>
      <c r="AJ203" s="66"/>
      <c r="AK203" s="67"/>
      <c r="AM203" s="63"/>
      <c r="AN203" s="25"/>
      <c r="AO203" s="28"/>
      <c r="AP203" s="64"/>
      <c r="AQ203" s="65"/>
      <c r="AR203" s="66"/>
      <c r="AS203" s="67"/>
      <c r="AU203" s="63"/>
      <c r="AV203" s="25"/>
      <c r="AW203" s="28"/>
      <c r="AX203" s="64"/>
      <c r="AY203" s="65"/>
      <c r="AZ203" s="66"/>
      <c r="BA203" s="67"/>
      <c r="BC203" s="42"/>
    </row>
    <row r="204" spans="1:55" s="6" customFormat="1" ht="12.75" x14ac:dyDescent="0.2">
      <c r="A204" s="23">
        <v>188</v>
      </c>
      <c r="B204" s="61">
        <v>460300213</v>
      </c>
      <c r="C204" s="63" t="s">
        <v>186</v>
      </c>
      <c r="D204" s="63" t="s">
        <v>87</v>
      </c>
      <c r="E204" s="25">
        <v>30</v>
      </c>
      <c r="F204" s="28"/>
      <c r="G204" s="64">
        <f t="shared" si="69"/>
        <v>0</v>
      </c>
      <c r="H204" s="65">
        <v>4.07</v>
      </c>
      <c r="I204" s="66">
        <v>122.1</v>
      </c>
      <c r="J204" s="67"/>
      <c r="M204" s="68"/>
      <c r="O204" s="63"/>
      <c r="P204" s="25"/>
      <c r="Q204" s="28"/>
      <c r="R204" s="64"/>
      <c r="S204" s="65"/>
      <c r="T204" s="66"/>
      <c r="U204" s="67"/>
      <c r="W204" s="63" t="s">
        <v>87</v>
      </c>
      <c r="X204" s="25">
        <v>30</v>
      </c>
      <c r="Y204" s="28"/>
      <c r="Z204" s="64">
        <f>Y204*X204</f>
        <v>0</v>
      </c>
      <c r="AA204" s="65">
        <v>4.07</v>
      </c>
      <c r="AB204" s="66">
        <v>122.1</v>
      </c>
      <c r="AC204" s="67"/>
      <c r="AE204" s="63"/>
      <c r="AF204" s="25"/>
      <c r="AG204" s="28"/>
      <c r="AH204" s="64"/>
      <c r="AI204" s="65"/>
      <c r="AJ204" s="66"/>
      <c r="AK204" s="67"/>
      <c r="AM204" s="63"/>
      <c r="AN204" s="25"/>
      <c r="AO204" s="28"/>
      <c r="AP204" s="64"/>
      <c r="AQ204" s="65"/>
      <c r="AR204" s="66"/>
      <c r="AS204" s="67"/>
      <c r="AU204" s="63"/>
      <c r="AV204" s="25"/>
      <c r="AW204" s="28"/>
      <c r="AX204" s="64"/>
      <c r="AY204" s="65"/>
      <c r="AZ204" s="66"/>
      <c r="BA204" s="67"/>
      <c r="BC204" s="42"/>
    </row>
    <row r="205" spans="1:55" s="104" customFormat="1" ht="12.75" x14ac:dyDescent="0.2">
      <c r="A205" s="105">
        <v>189</v>
      </c>
      <c r="B205" s="108">
        <v>460230013</v>
      </c>
      <c r="C205" s="109" t="s">
        <v>185</v>
      </c>
      <c r="D205" s="109" t="s">
        <v>42</v>
      </c>
      <c r="E205" s="106">
        <v>4</v>
      </c>
      <c r="F205" s="135"/>
      <c r="G205" s="64">
        <f t="shared" si="69"/>
        <v>0</v>
      </c>
      <c r="H205" s="110">
        <f>E205*0.46</f>
        <v>1.84</v>
      </c>
      <c r="I205" s="111">
        <f>E205*12</f>
        <v>48</v>
      </c>
      <c r="J205" s="112"/>
      <c r="M205" s="113"/>
      <c r="O205" s="109"/>
      <c r="P205" s="106"/>
      <c r="Q205" s="135"/>
      <c r="R205" s="134"/>
      <c r="S205" s="110"/>
      <c r="T205" s="111"/>
      <c r="U205" s="112"/>
      <c r="W205" s="109" t="s">
        <v>42</v>
      </c>
      <c r="X205" s="106">
        <v>4</v>
      </c>
      <c r="Y205" s="135"/>
      <c r="Z205" s="64">
        <f t="shared" ref="Z205:Z222" si="71">Y205*X205</f>
        <v>0</v>
      </c>
      <c r="AA205" s="110">
        <f>X205*0.46</f>
        <v>1.84</v>
      </c>
      <c r="AB205" s="111">
        <f>X205*12</f>
        <v>48</v>
      </c>
      <c r="AC205" s="112"/>
      <c r="AE205" s="109"/>
      <c r="AF205" s="106"/>
      <c r="AG205" s="133"/>
      <c r="AH205" s="64"/>
      <c r="AI205" s="110"/>
      <c r="AJ205" s="111"/>
      <c r="AK205" s="112"/>
      <c r="AM205" s="109"/>
      <c r="AN205" s="106"/>
      <c r="AO205" s="133"/>
      <c r="AP205" s="64"/>
      <c r="AQ205" s="110"/>
      <c r="AR205" s="111"/>
      <c r="AS205" s="112"/>
      <c r="AU205" s="109"/>
      <c r="AV205" s="106"/>
      <c r="AW205" s="133"/>
      <c r="AX205" s="64"/>
      <c r="AY205" s="110"/>
      <c r="AZ205" s="111"/>
      <c r="BA205" s="112"/>
      <c r="BC205" s="107"/>
    </row>
    <row r="206" spans="1:55" s="6" customFormat="1" ht="12.75" x14ac:dyDescent="0.2">
      <c r="A206" s="23">
        <v>190</v>
      </c>
      <c r="B206" s="61">
        <v>460300249</v>
      </c>
      <c r="C206" s="63" t="s">
        <v>156</v>
      </c>
      <c r="D206" s="63" t="s">
        <v>157</v>
      </c>
      <c r="E206" s="25">
        <v>160</v>
      </c>
      <c r="F206" s="28"/>
      <c r="G206" s="64">
        <f t="shared" si="69"/>
        <v>0</v>
      </c>
      <c r="H206" s="65">
        <v>0.13500000000000001</v>
      </c>
      <c r="I206" s="66">
        <v>21.6</v>
      </c>
      <c r="J206" s="67"/>
      <c r="M206" s="68"/>
      <c r="O206" s="63"/>
      <c r="P206" s="25"/>
      <c r="Q206" s="28"/>
      <c r="R206" s="64"/>
      <c r="S206" s="65"/>
      <c r="T206" s="66"/>
      <c r="U206" s="67"/>
      <c r="W206" s="63" t="s">
        <v>157</v>
      </c>
      <c r="X206" s="25">
        <v>160</v>
      </c>
      <c r="Y206" s="28"/>
      <c r="Z206" s="64">
        <f t="shared" si="71"/>
        <v>0</v>
      </c>
      <c r="AA206" s="65">
        <v>0.13500000000000001</v>
      </c>
      <c r="AB206" s="66">
        <v>21.6</v>
      </c>
      <c r="AC206" s="67"/>
      <c r="AE206" s="63"/>
      <c r="AF206" s="25"/>
      <c r="AG206" s="28"/>
      <c r="AH206" s="64"/>
      <c r="AI206" s="65"/>
      <c r="AJ206" s="66"/>
      <c r="AK206" s="67"/>
      <c r="AM206" s="63"/>
      <c r="AN206" s="25"/>
      <c r="AO206" s="28"/>
      <c r="AP206" s="64"/>
      <c r="AQ206" s="65"/>
      <c r="AR206" s="66"/>
      <c r="AS206" s="67"/>
      <c r="AU206" s="63"/>
      <c r="AV206" s="25"/>
      <c r="AW206" s="28"/>
      <c r="AX206" s="64"/>
      <c r="AY206" s="65"/>
      <c r="AZ206" s="66"/>
      <c r="BA206" s="67"/>
      <c r="BC206" s="42"/>
    </row>
    <row r="207" spans="1:55" s="6" customFormat="1" ht="12.75" x14ac:dyDescent="0.2">
      <c r="A207" s="23">
        <v>191</v>
      </c>
      <c r="B207" s="61">
        <v>460100003</v>
      </c>
      <c r="C207" s="63" t="s">
        <v>159</v>
      </c>
      <c r="D207" s="63" t="s">
        <v>42</v>
      </c>
      <c r="E207" s="25">
        <v>4</v>
      </c>
      <c r="F207" s="28"/>
      <c r="G207" s="64">
        <f t="shared" si="69"/>
        <v>0</v>
      </c>
      <c r="H207" s="65">
        <v>2.89</v>
      </c>
      <c r="I207" s="66">
        <v>11.56</v>
      </c>
      <c r="J207" s="67"/>
      <c r="M207" s="68"/>
      <c r="O207" s="63"/>
      <c r="P207" s="25"/>
      <c r="Q207" s="28"/>
      <c r="R207" s="64"/>
      <c r="S207" s="65"/>
      <c r="T207" s="66"/>
      <c r="U207" s="67"/>
      <c r="W207" s="63" t="s">
        <v>42</v>
      </c>
      <c r="X207" s="25">
        <v>4</v>
      </c>
      <c r="Y207" s="28"/>
      <c r="Z207" s="64">
        <f t="shared" si="71"/>
        <v>0</v>
      </c>
      <c r="AA207" s="65">
        <v>2.89</v>
      </c>
      <c r="AB207" s="66">
        <v>11.56</v>
      </c>
      <c r="AC207" s="67"/>
      <c r="AE207" s="63"/>
      <c r="AF207" s="25"/>
      <c r="AG207" s="28"/>
      <c r="AH207" s="64"/>
      <c r="AI207" s="65"/>
      <c r="AJ207" s="66"/>
      <c r="AK207" s="67"/>
      <c r="AM207" s="63"/>
      <c r="AN207" s="25"/>
      <c r="AO207" s="28"/>
      <c r="AP207" s="64"/>
      <c r="AQ207" s="65"/>
      <c r="AR207" s="66"/>
      <c r="AS207" s="67"/>
      <c r="AU207" s="63"/>
      <c r="AV207" s="25"/>
      <c r="AW207" s="28"/>
      <c r="AX207" s="64"/>
      <c r="AY207" s="65"/>
      <c r="AZ207" s="66"/>
      <c r="BA207" s="67"/>
      <c r="BC207" s="42"/>
    </row>
    <row r="208" spans="1:55" s="6" customFormat="1" ht="12.75" x14ac:dyDescent="0.2">
      <c r="A208" s="23">
        <v>192</v>
      </c>
      <c r="B208" s="61">
        <v>460050703</v>
      </c>
      <c r="C208" s="63" t="s">
        <v>158</v>
      </c>
      <c r="D208" s="63" t="s">
        <v>104</v>
      </c>
      <c r="E208" s="25">
        <v>1.6</v>
      </c>
      <c r="F208" s="28"/>
      <c r="G208" s="64">
        <f t="shared" si="69"/>
        <v>0</v>
      </c>
      <c r="H208" s="65">
        <v>2.77</v>
      </c>
      <c r="I208" s="66">
        <v>4.43</v>
      </c>
      <c r="J208" s="67"/>
      <c r="M208" s="68"/>
      <c r="O208" s="63"/>
      <c r="P208" s="25"/>
      <c r="Q208" s="28"/>
      <c r="R208" s="64"/>
      <c r="S208" s="65"/>
      <c r="T208" s="66"/>
      <c r="U208" s="67"/>
      <c r="W208" s="63" t="s">
        <v>104</v>
      </c>
      <c r="X208" s="25">
        <v>1.6</v>
      </c>
      <c r="Y208" s="28"/>
      <c r="Z208" s="64">
        <f t="shared" si="71"/>
        <v>0</v>
      </c>
      <c r="AA208" s="65">
        <v>2.77</v>
      </c>
      <c r="AB208" s="66">
        <v>4.43</v>
      </c>
      <c r="AC208" s="67"/>
      <c r="AE208" s="63"/>
      <c r="AF208" s="25"/>
      <c r="AG208" s="28"/>
      <c r="AH208" s="64"/>
      <c r="AI208" s="65"/>
      <c r="AJ208" s="66"/>
      <c r="AK208" s="67"/>
      <c r="AM208" s="63"/>
      <c r="AN208" s="25"/>
      <c r="AO208" s="28"/>
      <c r="AP208" s="64"/>
      <c r="AQ208" s="65"/>
      <c r="AR208" s="66"/>
      <c r="AS208" s="67"/>
      <c r="AU208" s="63"/>
      <c r="AV208" s="25"/>
      <c r="AW208" s="28"/>
      <c r="AX208" s="64"/>
      <c r="AY208" s="65"/>
      <c r="AZ208" s="66"/>
      <c r="BA208" s="67"/>
      <c r="BC208" s="42"/>
    </row>
    <row r="209" spans="1:55" s="6" customFormat="1" ht="12.75" x14ac:dyDescent="0.2">
      <c r="A209" s="23">
        <v>193</v>
      </c>
      <c r="B209" s="61">
        <v>460600001</v>
      </c>
      <c r="C209" s="63" t="s">
        <v>149</v>
      </c>
      <c r="D209" s="63" t="s">
        <v>104</v>
      </c>
      <c r="E209" s="25">
        <v>1.6</v>
      </c>
      <c r="F209" s="28"/>
      <c r="G209" s="64">
        <f t="shared" si="69"/>
        <v>0</v>
      </c>
      <c r="H209" s="65">
        <v>2.2799999999999998</v>
      </c>
      <c r="I209" s="66">
        <v>3.65</v>
      </c>
      <c r="J209" s="67"/>
      <c r="M209" s="68"/>
      <c r="O209" s="63"/>
      <c r="P209" s="25"/>
      <c r="Q209" s="28"/>
      <c r="R209" s="64"/>
      <c r="S209" s="65"/>
      <c r="T209" s="66"/>
      <c r="U209" s="67"/>
      <c r="W209" s="63" t="s">
        <v>104</v>
      </c>
      <c r="X209" s="25">
        <v>1.6</v>
      </c>
      <c r="Y209" s="28"/>
      <c r="Z209" s="64">
        <f t="shared" si="71"/>
        <v>0</v>
      </c>
      <c r="AA209" s="65">
        <v>2.2799999999999998</v>
      </c>
      <c r="AB209" s="66">
        <v>3.65</v>
      </c>
      <c r="AC209" s="67"/>
      <c r="AE209" s="63"/>
      <c r="AF209" s="25"/>
      <c r="AG209" s="28"/>
      <c r="AH209" s="64"/>
      <c r="AI209" s="65"/>
      <c r="AJ209" s="66"/>
      <c r="AK209" s="67"/>
      <c r="AM209" s="63"/>
      <c r="AN209" s="25"/>
      <c r="AO209" s="28"/>
      <c r="AP209" s="64"/>
      <c r="AQ209" s="65"/>
      <c r="AR209" s="66"/>
      <c r="AS209" s="67"/>
      <c r="AU209" s="63"/>
      <c r="AV209" s="25"/>
      <c r="AW209" s="28"/>
      <c r="AX209" s="64"/>
      <c r="AY209" s="65"/>
      <c r="AZ209" s="66"/>
      <c r="BA209" s="67"/>
      <c r="BC209" s="42"/>
    </row>
    <row r="210" spans="1:55" s="6" customFormat="1" ht="12.75" x14ac:dyDescent="0.2">
      <c r="A210" s="23">
        <v>194</v>
      </c>
      <c r="B210" s="61">
        <v>460100003</v>
      </c>
      <c r="C210" s="63" t="s">
        <v>159</v>
      </c>
      <c r="D210" s="63" t="s">
        <v>42</v>
      </c>
      <c r="E210" s="25">
        <v>24</v>
      </c>
      <c r="F210" s="28"/>
      <c r="G210" s="64">
        <f t="shared" si="69"/>
        <v>0</v>
      </c>
      <c r="H210" s="65">
        <v>2.89</v>
      </c>
      <c r="I210" s="66">
        <v>69.36</v>
      </c>
      <c r="J210" s="67"/>
      <c r="M210" s="68"/>
      <c r="O210" s="63"/>
      <c r="P210" s="25"/>
      <c r="Q210" s="28"/>
      <c r="R210" s="64"/>
      <c r="S210" s="65"/>
      <c r="T210" s="66"/>
      <c r="U210" s="67"/>
      <c r="W210" s="63" t="s">
        <v>42</v>
      </c>
      <c r="X210" s="25">
        <v>24</v>
      </c>
      <c r="Y210" s="28"/>
      <c r="Z210" s="64">
        <f t="shared" si="71"/>
        <v>0</v>
      </c>
      <c r="AA210" s="65">
        <v>2.89</v>
      </c>
      <c r="AB210" s="66">
        <v>69.36</v>
      </c>
      <c r="AC210" s="67"/>
      <c r="AE210" s="63"/>
      <c r="AF210" s="25"/>
      <c r="AG210" s="28"/>
      <c r="AH210" s="64"/>
      <c r="AI210" s="65"/>
      <c r="AJ210" s="66"/>
      <c r="AK210" s="67"/>
      <c r="AM210" s="63"/>
      <c r="AN210" s="25"/>
      <c r="AO210" s="28"/>
      <c r="AP210" s="64"/>
      <c r="AQ210" s="65"/>
      <c r="AR210" s="66"/>
      <c r="AS210" s="67"/>
      <c r="AU210" s="63"/>
      <c r="AV210" s="25"/>
      <c r="AW210" s="28"/>
      <c r="AX210" s="64"/>
      <c r="AY210" s="65"/>
      <c r="AZ210" s="66"/>
      <c r="BA210" s="67"/>
      <c r="BC210" s="42"/>
    </row>
    <row r="211" spans="1:55" s="6" customFormat="1" ht="12.75" x14ac:dyDescent="0.2">
      <c r="A211" s="23">
        <v>195</v>
      </c>
      <c r="B211" s="61">
        <v>460050703</v>
      </c>
      <c r="C211" s="63" t="s">
        <v>158</v>
      </c>
      <c r="D211" s="63" t="s">
        <v>104</v>
      </c>
      <c r="E211" s="25">
        <v>36</v>
      </c>
      <c r="F211" s="28"/>
      <c r="G211" s="64">
        <f t="shared" si="69"/>
        <v>0</v>
      </c>
      <c r="H211" s="65">
        <v>2.77</v>
      </c>
      <c r="I211" s="66">
        <v>99.72</v>
      </c>
      <c r="J211" s="67"/>
      <c r="M211" s="68"/>
      <c r="O211" s="63"/>
      <c r="P211" s="25"/>
      <c r="Q211" s="28"/>
      <c r="R211" s="64"/>
      <c r="S211" s="65"/>
      <c r="T211" s="66"/>
      <c r="U211" s="67"/>
      <c r="W211" s="63" t="s">
        <v>104</v>
      </c>
      <c r="X211" s="25">
        <v>36</v>
      </c>
      <c r="Y211" s="28"/>
      <c r="Z211" s="64">
        <f t="shared" si="71"/>
        <v>0</v>
      </c>
      <c r="AA211" s="65">
        <v>2.77</v>
      </c>
      <c r="AB211" s="66">
        <v>99.72</v>
      </c>
      <c r="AC211" s="67"/>
      <c r="AE211" s="63"/>
      <c r="AF211" s="25"/>
      <c r="AG211" s="28"/>
      <c r="AH211" s="64"/>
      <c r="AI211" s="65"/>
      <c r="AJ211" s="66"/>
      <c r="AK211" s="67"/>
      <c r="AM211" s="63"/>
      <c r="AN211" s="25"/>
      <c r="AO211" s="28"/>
      <c r="AP211" s="64"/>
      <c r="AQ211" s="65"/>
      <c r="AR211" s="66"/>
      <c r="AS211" s="67"/>
      <c r="AU211" s="63"/>
      <c r="AV211" s="25"/>
      <c r="AW211" s="28"/>
      <c r="AX211" s="64"/>
      <c r="AY211" s="65"/>
      <c r="AZ211" s="66"/>
      <c r="BA211" s="67"/>
      <c r="BC211" s="42"/>
    </row>
    <row r="212" spans="1:55" s="6" customFormat="1" ht="12.75" x14ac:dyDescent="0.2">
      <c r="A212" s="23">
        <v>196</v>
      </c>
      <c r="B212" s="61">
        <v>460600001</v>
      </c>
      <c r="C212" s="62" t="s">
        <v>149</v>
      </c>
      <c r="D212" s="63" t="s">
        <v>104</v>
      </c>
      <c r="E212" s="25">
        <v>36</v>
      </c>
      <c r="F212" s="28"/>
      <c r="G212" s="64">
        <f t="shared" si="69"/>
        <v>0</v>
      </c>
      <c r="H212" s="65">
        <v>2.2799999999999998</v>
      </c>
      <c r="I212" s="66">
        <v>82.08</v>
      </c>
      <c r="J212" s="67"/>
      <c r="M212" s="68"/>
      <c r="O212" s="63"/>
      <c r="P212" s="25"/>
      <c r="Q212" s="28"/>
      <c r="R212" s="64"/>
      <c r="S212" s="65"/>
      <c r="T212" s="66"/>
      <c r="U212" s="67"/>
      <c r="W212" s="63" t="s">
        <v>104</v>
      </c>
      <c r="X212" s="25">
        <v>36</v>
      </c>
      <c r="Y212" s="28"/>
      <c r="Z212" s="64">
        <f t="shared" si="71"/>
        <v>0</v>
      </c>
      <c r="AA212" s="65">
        <v>2.2799999999999998</v>
      </c>
      <c r="AB212" s="66">
        <v>82.08</v>
      </c>
      <c r="AC212" s="67"/>
      <c r="AE212" s="63"/>
      <c r="AF212" s="25"/>
      <c r="AG212" s="28"/>
      <c r="AH212" s="64"/>
      <c r="AI212" s="65"/>
      <c r="AJ212" s="66"/>
      <c r="AK212" s="67"/>
      <c r="AM212" s="63"/>
      <c r="AN212" s="25"/>
      <c r="AO212" s="28"/>
      <c r="AP212" s="64"/>
      <c r="AQ212" s="65"/>
      <c r="AR212" s="66"/>
      <c r="AS212" s="67"/>
      <c r="AU212" s="63"/>
      <c r="AV212" s="25"/>
      <c r="AW212" s="28"/>
      <c r="AX212" s="64"/>
      <c r="AY212" s="65"/>
      <c r="AZ212" s="66"/>
      <c r="BA212" s="67"/>
      <c r="BC212" s="42"/>
    </row>
    <row r="213" spans="1:55" s="6" customFormat="1" ht="12.75" x14ac:dyDescent="0.2">
      <c r="A213" s="23">
        <v>197</v>
      </c>
      <c r="B213" s="61">
        <v>460200163</v>
      </c>
      <c r="C213" s="63" t="s">
        <v>152</v>
      </c>
      <c r="D213" s="63" t="s">
        <v>87</v>
      </c>
      <c r="E213" s="25">
        <v>800</v>
      </c>
      <c r="F213" s="102"/>
      <c r="G213" s="64">
        <f t="shared" si="69"/>
        <v>0</v>
      </c>
      <c r="H213" s="65">
        <v>0.33900000000000002</v>
      </c>
      <c r="I213" s="66">
        <v>271.2</v>
      </c>
      <c r="J213" s="67"/>
      <c r="M213" s="68"/>
      <c r="O213" s="63"/>
      <c r="P213" s="25"/>
      <c r="Q213" s="102"/>
      <c r="R213" s="64"/>
      <c r="S213" s="65"/>
      <c r="T213" s="66"/>
      <c r="U213" s="67"/>
      <c r="W213" s="63" t="s">
        <v>87</v>
      </c>
      <c r="X213" s="25">
        <v>800</v>
      </c>
      <c r="Y213" s="102"/>
      <c r="Z213" s="64">
        <f t="shared" si="71"/>
        <v>0</v>
      </c>
      <c r="AA213" s="65">
        <v>0.33900000000000002</v>
      </c>
      <c r="AB213" s="66">
        <v>271.2</v>
      </c>
      <c r="AC213" s="67"/>
      <c r="AE213" s="63"/>
      <c r="AF213" s="25"/>
      <c r="AG213" s="28"/>
      <c r="AH213" s="64"/>
      <c r="AI213" s="65"/>
      <c r="AJ213" s="66"/>
      <c r="AK213" s="67"/>
      <c r="AM213" s="63"/>
      <c r="AN213" s="25"/>
      <c r="AO213" s="28"/>
      <c r="AP213" s="64"/>
      <c r="AQ213" s="65"/>
      <c r="AR213" s="66"/>
      <c r="AS213" s="67"/>
      <c r="AU213" s="63"/>
      <c r="AV213" s="25"/>
      <c r="AW213" s="28"/>
      <c r="AX213" s="64"/>
      <c r="AY213" s="65"/>
      <c r="AZ213" s="66"/>
      <c r="BA213" s="67"/>
      <c r="BC213" s="42"/>
    </row>
    <row r="214" spans="1:55" s="6" customFormat="1" ht="12.75" x14ac:dyDescent="0.2">
      <c r="A214" s="23">
        <v>198</v>
      </c>
      <c r="B214" s="61">
        <v>460030071</v>
      </c>
      <c r="C214" s="63" t="s">
        <v>153</v>
      </c>
      <c r="D214" s="63" t="s">
        <v>151</v>
      </c>
      <c r="E214" s="25">
        <v>280</v>
      </c>
      <c r="F214" s="28"/>
      <c r="G214" s="64">
        <f t="shared" si="69"/>
        <v>0</v>
      </c>
      <c r="H214" s="65">
        <v>0.26500000000000001</v>
      </c>
      <c r="I214" s="66">
        <v>74.2</v>
      </c>
      <c r="J214" s="67"/>
      <c r="M214" s="68"/>
      <c r="O214" s="63"/>
      <c r="P214" s="25"/>
      <c r="Q214" s="28"/>
      <c r="R214" s="64"/>
      <c r="S214" s="65"/>
      <c r="T214" s="66"/>
      <c r="U214" s="67"/>
      <c r="W214" s="63" t="s">
        <v>151</v>
      </c>
      <c r="X214" s="25">
        <v>280</v>
      </c>
      <c r="Y214" s="28"/>
      <c r="Z214" s="64">
        <f t="shared" si="71"/>
        <v>0</v>
      </c>
      <c r="AA214" s="65">
        <v>0.26500000000000001</v>
      </c>
      <c r="AB214" s="66">
        <v>74.2</v>
      </c>
      <c r="AC214" s="67"/>
      <c r="AE214" s="63"/>
      <c r="AF214" s="25"/>
      <c r="AG214" s="28"/>
      <c r="AH214" s="64"/>
      <c r="AI214" s="65"/>
      <c r="AJ214" s="66"/>
      <c r="AK214" s="67"/>
      <c r="AM214" s="63"/>
      <c r="AN214" s="25"/>
      <c r="AO214" s="28"/>
      <c r="AP214" s="64"/>
      <c r="AQ214" s="65"/>
      <c r="AR214" s="66"/>
      <c r="AS214" s="67"/>
      <c r="AU214" s="63"/>
      <c r="AV214" s="25"/>
      <c r="AW214" s="28"/>
      <c r="AX214" s="64"/>
      <c r="AY214" s="65"/>
      <c r="AZ214" s="66"/>
      <c r="BA214" s="67"/>
      <c r="BC214" s="42"/>
    </row>
    <row r="215" spans="1:55" s="6" customFormat="1" ht="12.75" x14ac:dyDescent="0.2">
      <c r="A215" s="23">
        <v>199</v>
      </c>
      <c r="B215" s="61">
        <v>460030082</v>
      </c>
      <c r="C215" s="63" t="s">
        <v>202</v>
      </c>
      <c r="D215" s="63" t="s">
        <v>87</v>
      </c>
      <c r="E215" s="25">
        <v>1600</v>
      </c>
      <c r="F215" s="28"/>
      <c r="G215" s="64">
        <f t="shared" si="69"/>
        <v>0</v>
      </c>
      <c r="H215" s="65">
        <v>1.1200000000000001</v>
      </c>
      <c r="I215" s="66">
        <v>1792</v>
      </c>
      <c r="J215" s="67"/>
      <c r="M215" s="68"/>
      <c r="O215" s="63"/>
      <c r="P215" s="25"/>
      <c r="Q215" s="28"/>
      <c r="R215" s="64"/>
      <c r="S215" s="65"/>
      <c r="T215" s="66"/>
      <c r="U215" s="67"/>
      <c r="W215" s="63" t="s">
        <v>87</v>
      </c>
      <c r="X215" s="25">
        <v>1600</v>
      </c>
      <c r="Y215" s="28"/>
      <c r="Z215" s="64">
        <f t="shared" si="71"/>
        <v>0</v>
      </c>
      <c r="AA215" s="65">
        <v>1.1200000000000001</v>
      </c>
      <c r="AB215" s="66">
        <v>1792</v>
      </c>
      <c r="AC215" s="67"/>
      <c r="AE215" s="63"/>
      <c r="AF215" s="25"/>
      <c r="AG215" s="28"/>
      <c r="AH215" s="64"/>
      <c r="AI215" s="65"/>
      <c r="AJ215" s="66"/>
      <c r="AK215" s="67"/>
      <c r="AM215" s="63"/>
      <c r="AN215" s="25"/>
      <c r="AO215" s="28"/>
      <c r="AP215" s="64"/>
      <c r="AQ215" s="65"/>
      <c r="AR215" s="66"/>
      <c r="AS215" s="67"/>
      <c r="AU215" s="63"/>
      <c r="AV215" s="25"/>
      <c r="AW215" s="28"/>
      <c r="AX215" s="64"/>
      <c r="AY215" s="65"/>
      <c r="AZ215" s="66"/>
      <c r="BA215" s="67"/>
      <c r="BC215" s="42"/>
    </row>
    <row r="216" spans="1:55" s="6" customFormat="1" ht="12.75" x14ac:dyDescent="0.2">
      <c r="A216" s="23">
        <v>200</v>
      </c>
      <c r="B216" s="61">
        <v>460080103</v>
      </c>
      <c r="C216" s="63" t="s">
        <v>201</v>
      </c>
      <c r="D216" s="63" t="s">
        <v>151</v>
      </c>
      <c r="E216" s="25">
        <f>2*280</f>
        <v>560</v>
      </c>
      <c r="F216" s="28"/>
      <c r="G216" s="64">
        <f t="shared" si="69"/>
        <v>0</v>
      </c>
      <c r="H216" s="65">
        <v>1.03</v>
      </c>
      <c r="I216" s="66">
        <f>2*288.4</f>
        <v>576.79999999999995</v>
      </c>
      <c r="J216" s="67"/>
      <c r="M216" s="68"/>
      <c r="O216" s="63"/>
      <c r="P216" s="25"/>
      <c r="Q216" s="28"/>
      <c r="R216" s="64"/>
      <c r="S216" s="65"/>
      <c r="T216" s="66"/>
      <c r="U216" s="67"/>
      <c r="W216" s="63" t="s">
        <v>151</v>
      </c>
      <c r="X216" s="25">
        <v>560</v>
      </c>
      <c r="Y216" s="28"/>
      <c r="Z216" s="64">
        <f t="shared" si="71"/>
        <v>0</v>
      </c>
      <c r="AA216" s="65">
        <v>1.03</v>
      </c>
      <c r="AB216" s="66">
        <v>576.79999999999995</v>
      </c>
      <c r="AC216" s="67"/>
      <c r="AE216" s="63"/>
      <c r="AF216" s="25"/>
      <c r="AG216" s="28"/>
      <c r="AH216" s="64"/>
      <c r="AI216" s="65"/>
      <c r="AJ216" s="66"/>
      <c r="AK216" s="67"/>
      <c r="AM216" s="63"/>
      <c r="AN216" s="25"/>
      <c r="AO216" s="28"/>
      <c r="AP216" s="64"/>
      <c r="AQ216" s="65"/>
      <c r="AR216" s="66"/>
      <c r="AS216" s="67"/>
      <c r="AU216" s="63"/>
      <c r="AV216" s="25"/>
      <c r="AW216" s="28"/>
      <c r="AX216" s="64"/>
      <c r="AY216" s="65"/>
      <c r="AZ216" s="66"/>
      <c r="BA216" s="67"/>
      <c r="BC216" s="42"/>
    </row>
    <row r="217" spans="1:55" s="6" customFormat="1" ht="12.75" x14ac:dyDescent="0.2">
      <c r="A217" s="23">
        <v>201</v>
      </c>
      <c r="B217" s="61">
        <v>460490012</v>
      </c>
      <c r="C217" s="63" t="s">
        <v>148</v>
      </c>
      <c r="D217" s="63" t="s">
        <v>87</v>
      </c>
      <c r="E217" s="25">
        <v>800</v>
      </c>
      <c r="F217" s="28"/>
      <c r="G217" s="64">
        <f t="shared" si="69"/>
        <v>0</v>
      </c>
      <c r="H217" s="65">
        <v>2.5999999999999999E-2</v>
      </c>
      <c r="I217" s="66">
        <v>20.8</v>
      </c>
      <c r="J217" s="67"/>
      <c r="M217" s="68"/>
      <c r="O217" s="63"/>
      <c r="P217" s="25"/>
      <c r="Q217" s="28"/>
      <c r="R217" s="64"/>
      <c r="S217" s="65"/>
      <c r="T217" s="66"/>
      <c r="U217" s="67"/>
      <c r="W217" s="63" t="s">
        <v>87</v>
      </c>
      <c r="X217" s="25">
        <v>800</v>
      </c>
      <c r="Y217" s="28"/>
      <c r="Z217" s="64">
        <f t="shared" si="71"/>
        <v>0</v>
      </c>
      <c r="AA217" s="65">
        <v>2.5999999999999999E-2</v>
      </c>
      <c r="AB217" s="66">
        <v>20.8</v>
      </c>
      <c r="AC217" s="67"/>
      <c r="AE217" s="63"/>
      <c r="AF217" s="25"/>
      <c r="AG217" s="28"/>
      <c r="AH217" s="64"/>
      <c r="AI217" s="65"/>
      <c r="AJ217" s="66"/>
      <c r="AK217" s="67"/>
      <c r="AM217" s="63"/>
      <c r="AN217" s="25"/>
      <c r="AO217" s="28"/>
      <c r="AP217" s="64"/>
      <c r="AQ217" s="65"/>
      <c r="AR217" s="66"/>
      <c r="AS217" s="67"/>
      <c r="AU217" s="63"/>
      <c r="AV217" s="25"/>
      <c r="AW217" s="28"/>
      <c r="AX217" s="64"/>
      <c r="AY217" s="65"/>
      <c r="AZ217" s="66"/>
      <c r="BA217" s="67"/>
      <c r="BC217" s="42"/>
    </row>
    <row r="218" spans="1:55" s="6" customFormat="1" ht="12.75" x14ac:dyDescent="0.2">
      <c r="A218" s="23">
        <v>202</v>
      </c>
      <c r="B218" s="61">
        <v>460510031</v>
      </c>
      <c r="C218" s="63" t="s">
        <v>189</v>
      </c>
      <c r="D218" s="63" t="s">
        <v>87</v>
      </c>
      <c r="E218" s="25">
        <v>800</v>
      </c>
      <c r="F218" s="28"/>
      <c r="G218" s="64">
        <f t="shared" si="69"/>
        <v>0</v>
      </c>
      <c r="H218" s="65">
        <v>6.3E-2</v>
      </c>
      <c r="I218" s="66">
        <v>50.4</v>
      </c>
      <c r="J218" s="67"/>
      <c r="M218" s="68"/>
      <c r="O218" s="63"/>
      <c r="P218" s="25"/>
      <c r="Q218" s="28"/>
      <c r="R218" s="64"/>
      <c r="S218" s="65"/>
      <c r="T218" s="66"/>
      <c r="U218" s="67"/>
      <c r="W218" s="63" t="s">
        <v>87</v>
      </c>
      <c r="X218" s="25">
        <v>800</v>
      </c>
      <c r="Y218" s="28"/>
      <c r="Z218" s="64">
        <f t="shared" si="71"/>
        <v>0</v>
      </c>
      <c r="AA218" s="65">
        <v>6.3E-2</v>
      </c>
      <c r="AB218" s="66">
        <v>50.4</v>
      </c>
      <c r="AC218" s="67"/>
      <c r="AE218" s="63"/>
      <c r="AF218" s="25"/>
      <c r="AG218" s="28"/>
      <c r="AH218" s="64"/>
      <c r="AI218" s="65"/>
      <c r="AJ218" s="66"/>
      <c r="AK218" s="67"/>
      <c r="AM218" s="63"/>
      <c r="AN218" s="25"/>
      <c r="AO218" s="28"/>
      <c r="AP218" s="64"/>
      <c r="AQ218" s="65"/>
      <c r="AR218" s="66"/>
      <c r="AS218" s="67"/>
      <c r="AU218" s="63"/>
      <c r="AV218" s="25"/>
      <c r="AW218" s="28"/>
      <c r="AX218" s="64"/>
      <c r="AY218" s="65"/>
      <c r="AZ218" s="66"/>
      <c r="BA218" s="67"/>
      <c r="BC218" s="42"/>
    </row>
    <row r="219" spans="1:55" s="6" customFormat="1" ht="12.75" x14ac:dyDescent="0.2">
      <c r="A219" s="23">
        <v>203</v>
      </c>
      <c r="B219" s="61">
        <v>460560163</v>
      </c>
      <c r="C219" s="63" t="s">
        <v>154</v>
      </c>
      <c r="D219" s="63" t="s">
        <v>87</v>
      </c>
      <c r="E219" s="25">
        <v>800</v>
      </c>
      <c r="F219" s="28"/>
      <c r="G219" s="64">
        <f t="shared" si="69"/>
        <v>0</v>
      </c>
      <c r="H219" s="65">
        <v>0.128</v>
      </c>
      <c r="I219" s="66">
        <v>102.4</v>
      </c>
      <c r="J219" s="67"/>
      <c r="M219" s="68"/>
      <c r="O219" s="63"/>
      <c r="P219" s="25"/>
      <c r="Q219" s="28"/>
      <c r="R219" s="64"/>
      <c r="S219" s="65"/>
      <c r="T219" s="66"/>
      <c r="U219" s="67"/>
      <c r="W219" s="63" t="s">
        <v>87</v>
      </c>
      <c r="X219" s="25">
        <v>800</v>
      </c>
      <c r="Y219" s="28"/>
      <c r="Z219" s="64">
        <f t="shared" si="71"/>
        <v>0</v>
      </c>
      <c r="AA219" s="65">
        <v>0.128</v>
      </c>
      <c r="AB219" s="66">
        <v>102.4</v>
      </c>
      <c r="AC219" s="67"/>
      <c r="AE219" s="63"/>
      <c r="AF219" s="25"/>
      <c r="AG219" s="28"/>
      <c r="AH219" s="64"/>
      <c r="AI219" s="65"/>
      <c r="AJ219" s="66"/>
      <c r="AK219" s="67"/>
      <c r="AM219" s="63"/>
      <c r="AN219" s="25"/>
      <c r="AO219" s="28"/>
      <c r="AP219" s="64"/>
      <c r="AQ219" s="65"/>
      <c r="AR219" s="66"/>
      <c r="AS219" s="67"/>
      <c r="AU219" s="63"/>
      <c r="AV219" s="25"/>
      <c r="AW219" s="28"/>
      <c r="AX219" s="64"/>
      <c r="AY219" s="65"/>
      <c r="AZ219" s="66"/>
      <c r="BA219" s="67"/>
      <c r="BC219" s="42"/>
    </row>
    <row r="220" spans="1:55" s="6" customFormat="1" ht="12.75" x14ac:dyDescent="0.2">
      <c r="A220" s="23">
        <v>204</v>
      </c>
      <c r="B220" s="61">
        <v>460600001</v>
      </c>
      <c r="C220" s="63" t="s">
        <v>149</v>
      </c>
      <c r="D220" s="63" t="s">
        <v>104</v>
      </c>
      <c r="E220" s="25">
        <v>44.4</v>
      </c>
      <c r="F220" s="28"/>
      <c r="G220" s="64">
        <f t="shared" si="69"/>
        <v>0</v>
      </c>
      <c r="H220" s="65">
        <v>2.2799999999999998</v>
      </c>
      <c r="I220" s="66">
        <v>101.23</v>
      </c>
      <c r="J220" s="67"/>
      <c r="M220" s="68"/>
      <c r="O220" s="63"/>
      <c r="P220" s="25"/>
      <c r="Q220" s="28"/>
      <c r="R220" s="64"/>
      <c r="S220" s="65"/>
      <c r="T220" s="66"/>
      <c r="U220" s="67"/>
      <c r="W220" s="63" t="s">
        <v>104</v>
      </c>
      <c r="X220" s="25">
        <v>44.4</v>
      </c>
      <c r="Y220" s="28"/>
      <c r="Z220" s="64">
        <f t="shared" si="71"/>
        <v>0</v>
      </c>
      <c r="AA220" s="65">
        <v>2.2799999999999998</v>
      </c>
      <c r="AB220" s="66">
        <v>101.23</v>
      </c>
      <c r="AC220" s="67"/>
      <c r="AE220" s="63"/>
      <c r="AF220" s="25"/>
      <c r="AG220" s="28"/>
      <c r="AH220" s="64"/>
      <c r="AI220" s="65"/>
      <c r="AJ220" s="66"/>
      <c r="AK220" s="67"/>
      <c r="AM220" s="63"/>
      <c r="AN220" s="25"/>
      <c r="AO220" s="28"/>
      <c r="AP220" s="64"/>
      <c r="AQ220" s="65"/>
      <c r="AR220" s="66"/>
      <c r="AS220" s="67"/>
      <c r="AU220" s="63"/>
      <c r="AV220" s="25"/>
      <c r="AW220" s="28"/>
      <c r="AX220" s="64"/>
      <c r="AY220" s="65"/>
      <c r="AZ220" s="66"/>
      <c r="BA220" s="67"/>
      <c r="BC220" s="42"/>
    </row>
    <row r="221" spans="1:55" s="6" customFormat="1" ht="12.75" x14ac:dyDescent="0.2">
      <c r="A221" s="23">
        <v>205</v>
      </c>
      <c r="B221" s="61">
        <v>460650022</v>
      </c>
      <c r="C221" s="63" t="s">
        <v>155</v>
      </c>
      <c r="D221" s="63" t="s">
        <v>151</v>
      </c>
      <c r="E221" s="25">
        <v>280</v>
      </c>
      <c r="F221" s="28"/>
      <c r="G221" s="64">
        <f t="shared" si="69"/>
        <v>0</v>
      </c>
      <c r="H221" s="65">
        <v>1.1299999999999999</v>
      </c>
      <c r="I221" s="66">
        <v>316.39999999999998</v>
      </c>
      <c r="J221" s="67"/>
      <c r="M221" s="68"/>
      <c r="O221" s="63"/>
      <c r="P221" s="25"/>
      <c r="Q221" s="28"/>
      <c r="R221" s="64"/>
      <c r="S221" s="65"/>
      <c r="T221" s="66"/>
      <c r="U221" s="67"/>
      <c r="W221" s="63" t="s">
        <v>151</v>
      </c>
      <c r="X221" s="25">
        <v>280</v>
      </c>
      <c r="Y221" s="28"/>
      <c r="Z221" s="64">
        <f t="shared" si="71"/>
        <v>0</v>
      </c>
      <c r="AA221" s="65">
        <v>1.1299999999999999</v>
      </c>
      <c r="AB221" s="66">
        <v>316.39999999999998</v>
      </c>
      <c r="AC221" s="67"/>
      <c r="AE221" s="63"/>
      <c r="AF221" s="25"/>
      <c r="AG221" s="28"/>
      <c r="AH221" s="64"/>
      <c r="AI221" s="65"/>
      <c r="AJ221" s="66"/>
      <c r="AK221" s="67"/>
      <c r="AM221" s="63"/>
      <c r="AN221" s="25"/>
      <c r="AO221" s="28"/>
      <c r="AP221" s="64"/>
      <c r="AQ221" s="65"/>
      <c r="AR221" s="66"/>
      <c r="AS221" s="67"/>
      <c r="AU221" s="63"/>
      <c r="AV221" s="25"/>
      <c r="AW221" s="28"/>
      <c r="AX221" s="64"/>
      <c r="AY221" s="65"/>
      <c r="AZ221" s="66"/>
      <c r="BA221" s="67"/>
      <c r="BC221" s="42"/>
    </row>
    <row r="222" spans="1:55" s="6" customFormat="1" ht="12.75" x14ac:dyDescent="0.2">
      <c r="A222" s="23">
        <v>206</v>
      </c>
      <c r="B222" s="61">
        <v>460650046</v>
      </c>
      <c r="C222" s="109" t="s">
        <v>203</v>
      </c>
      <c r="D222" s="63" t="s">
        <v>151</v>
      </c>
      <c r="E222" s="25">
        <v>280</v>
      </c>
      <c r="F222" s="28"/>
      <c r="G222" s="64">
        <f t="shared" si="69"/>
        <v>0</v>
      </c>
      <c r="H222" s="65">
        <v>1.72</v>
      </c>
      <c r="I222" s="66">
        <v>481.6</v>
      </c>
      <c r="J222" s="67"/>
      <c r="M222" s="68"/>
      <c r="O222" s="63"/>
      <c r="P222" s="25"/>
      <c r="Q222" s="28"/>
      <c r="R222" s="64"/>
      <c r="S222" s="65"/>
      <c r="T222" s="66"/>
      <c r="U222" s="67"/>
      <c r="W222" s="63" t="s">
        <v>151</v>
      </c>
      <c r="X222" s="25">
        <v>280</v>
      </c>
      <c r="Y222" s="28"/>
      <c r="Z222" s="64">
        <f t="shared" si="71"/>
        <v>0</v>
      </c>
      <c r="AA222" s="65">
        <v>1.72</v>
      </c>
      <c r="AB222" s="66">
        <v>481.6</v>
      </c>
      <c r="AC222" s="67"/>
      <c r="AE222" s="63"/>
      <c r="AF222" s="25"/>
      <c r="AG222" s="28"/>
      <c r="AH222" s="64"/>
      <c r="AI222" s="65"/>
      <c r="AJ222" s="66"/>
      <c r="AK222" s="67"/>
      <c r="AM222" s="63"/>
      <c r="AN222" s="25"/>
      <c r="AO222" s="28"/>
      <c r="AP222" s="64"/>
      <c r="AQ222" s="65"/>
      <c r="AR222" s="66"/>
      <c r="AS222" s="67"/>
      <c r="AU222" s="63"/>
      <c r="AV222" s="25"/>
      <c r="AW222" s="28"/>
      <c r="AX222" s="64"/>
      <c r="AY222" s="65"/>
      <c r="AZ222" s="66"/>
      <c r="BA222" s="67"/>
      <c r="BC222" s="42"/>
    </row>
    <row r="223" spans="1:55" s="6" customFormat="1" ht="12.75" x14ac:dyDescent="0.2">
      <c r="A223" s="23">
        <v>207</v>
      </c>
      <c r="B223" s="61">
        <v>460200163</v>
      </c>
      <c r="C223" s="63" t="s">
        <v>152</v>
      </c>
      <c r="D223" s="63" t="s">
        <v>87</v>
      </c>
      <c r="E223" s="25">
        <v>100</v>
      </c>
      <c r="F223" s="28"/>
      <c r="G223" s="64">
        <f t="shared" si="69"/>
        <v>0</v>
      </c>
      <c r="H223" s="65">
        <v>0.33900000000000002</v>
      </c>
      <c r="I223" s="66">
        <v>33.9</v>
      </c>
      <c r="J223" s="67"/>
      <c r="M223" s="68"/>
      <c r="O223" s="63"/>
      <c r="P223" s="25"/>
      <c r="Q223" s="28"/>
      <c r="R223" s="64"/>
      <c r="S223" s="65"/>
      <c r="T223" s="66"/>
      <c r="U223" s="67"/>
      <c r="W223" s="63"/>
      <c r="X223" s="25"/>
      <c r="Y223" s="28"/>
      <c r="Z223" s="64"/>
      <c r="AA223" s="65"/>
      <c r="AB223" s="66"/>
      <c r="AC223" s="67"/>
      <c r="AE223" s="63" t="s">
        <v>87</v>
      </c>
      <c r="AF223" s="25">
        <v>100</v>
      </c>
      <c r="AG223" s="28"/>
      <c r="AH223" s="64">
        <f>AG223*AF223</f>
        <v>0</v>
      </c>
      <c r="AI223" s="65">
        <v>0.33900000000000002</v>
      </c>
      <c r="AJ223" s="66">
        <v>33.9</v>
      </c>
      <c r="AK223" s="67"/>
      <c r="AM223" s="63"/>
      <c r="AN223" s="25"/>
      <c r="AO223" s="28"/>
      <c r="AP223" s="64"/>
      <c r="AQ223" s="65"/>
      <c r="AR223" s="66"/>
      <c r="AS223" s="67"/>
      <c r="AU223" s="63"/>
      <c r="AV223" s="25"/>
      <c r="AW223" s="28"/>
      <c r="AX223" s="64"/>
      <c r="AY223" s="65"/>
      <c r="AZ223" s="66"/>
      <c r="BA223" s="67"/>
      <c r="BC223" s="42"/>
    </row>
    <row r="224" spans="1:55" s="6" customFormat="1" ht="12.75" x14ac:dyDescent="0.2">
      <c r="A224" s="23">
        <v>208</v>
      </c>
      <c r="B224" s="61">
        <v>460490012</v>
      </c>
      <c r="C224" s="63" t="s">
        <v>148</v>
      </c>
      <c r="D224" s="63" t="s">
        <v>87</v>
      </c>
      <c r="E224" s="25">
        <v>100</v>
      </c>
      <c r="F224" s="28"/>
      <c r="G224" s="64">
        <f t="shared" si="69"/>
        <v>0</v>
      </c>
      <c r="H224" s="65">
        <v>2.5999999999999999E-2</v>
      </c>
      <c r="I224" s="66">
        <v>2.6</v>
      </c>
      <c r="J224" s="67"/>
      <c r="M224" s="68"/>
      <c r="O224" s="63"/>
      <c r="P224" s="25"/>
      <c r="Q224" s="28"/>
      <c r="R224" s="64"/>
      <c r="S224" s="65"/>
      <c r="T224" s="66"/>
      <c r="U224" s="67"/>
      <c r="W224" s="63"/>
      <c r="X224" s="25"/>
      <c r="Y224" s="28"/>
      <c r="Z224" s="64"/>
      <c r="AA224" s="65"/>
      <c r="AB224" s="66"/>
      <c r="AC224" s="67"/>
      <c r="AE224" s="63" t="s">
        <v>87</v>
      </c>
      <c r="AF224" s="25">
        <v>100</v>
      </c>
      <c r="AG224" s="28"/>
      <c r="AH224" s="64">
        <f t="shared" ref="AH224:AH247" si="72">AG224*AF224</f>
        <v>0</v>
      </c>
      <c r="AI224" s="65">
        <v>2.5999999999999999E-2</v>
      </c>
      <c r="AJ224" s="66">
        <v>2.6</v>
      </c>
      <c r="AK224" s="67"/>
      <c r="AM224" s="63"/>
      <c r="AN224" s="25"/>
      <c r="AO224" s="28"/>
      <c r="AP224" s="64"/>
      <c r="AQ224" s="65"/>
      <c r="AR224" s="66"/>
      <c r="AS224" s="67"/>
      <c r="AU224" s="63"/>
      <c r="AV224" s="25"/>
      <c r="AW224" s="28"/>
      <c r="AX224" s="64"/>
      <c r="AY224" s="65"/>
      <c r="AZ224" s="66"/>
      <c r="BA224" s="67"/>
      <c r="BC224" s="42"/>
    </row>
    <row r="225" spans="1:55" s="6" customFormat="1" ht="12.75" x14ac:dyDescent="0.2">
      <c r="A225" s="23">
        <v>209</v>
      </c>
      <c r="B225" s="61">
        <v>460510031</v>
      </c>
      <c r="C225" s="63" t="s">
        <v>189</v>
      </c>
      <c r="D225" s="63" t="s">
        <v>87</v>
      </c>
      <c r="E225" s="25">
        <v>100</v>
      </c>
      <c r="F225" s="28"/>
      <c r="G225" s="64">
        <f t="shared" si="69"/>
        <v>0</v>
      </c>
      <c r="H225" s="65">
        <v>6.3E-2</v>
      </c>
      <c r="I225" s="66">
        <v>6.3</v>
      </c>
      <c r="J225" s="67"/>
      <c r="M225" s="68"/>
      <c r="O225" s="63"/>
      <c r="P225" s="25"/>
      <c r="Q225" s="28"/>
      <c r="R225" s="64"/>
      <c r="S225" s="65"/>
      <c r="T225" s="66"/>
      <c r="U225" s="67"/>
      <c r="W225" s="63"/>
      <c r="X225" s="25"/>
      <c r="Y225" s="28"/>
      <c r="Z225" s="64"/>
      <c r="AA225" s="65"/>
      <c r="AB225" s="66"/>
      <c r="AC225" s="67"/>
      <c r="AE225" s="63" t="s">
        <v>87</v>
      </c>
      <c r="AF225" s="25">
        <v>100</v>
      </c>
      <c r="AG225" s="28"/>
      <c r="AH225" s="64">
        <f t="shared" si="72"/>
        <v>0</v>
      </c>
      <c r="AI225" s="65">
        <v>6.3E-2</v>
      </c>
      <c r="AJ225" s="66">
        <v>6.3</v>
      </c>
      <c r="AK225" s="67"/>
      <c r="AM225" s="63"/>
      <c r="AN225" s="25"/>
      <c r="AO225" s="28"/>
      <c r="AP225" s="64"/>
      <c r="AQ225" s="65"/>
      <c r="AR225" s="66"/>
      <c r="AS225" s="67"/>
      <c r="AU225" s="63"/>
      <c r="AV225" s="25"/>
      <c r="AW225" s="28"/>
      <c r="AX225" s="64"/>
      <c r="AY225" s="65"/>
      <c r="AZ225" s="66"/>
      <c r="BA225" s="67"/>
      <c r="BC225" s="42"/>
    </row>
    <row r="226" spans="1:55" s="6" customFormat="1" ht="12.75" x14ac:dyDescent="0.2">
      <c r="A226" s="23">
        <v>210</v>
      </c>
      <c r="B226" s="61">
        <v>460560163</v>
      </c>
      <c r="C226" s="63" t="s">
        <v>154</v>
      </c>
      <c r="D226" s="63" t="s">
        <v>87</v>
      </c>
      <c r="E226" s="25">
        <v>100</v>
      </c>
      <c r="F226" s="28"/>
      <c r="G226" s="64">
        <f t="shared" si="69"/>
        <v>0</v>
      </c>
      <c r="H226" s="65">
        <v>0.128</v>
      </c>
      <c r="I226" s="66">
        <v>12.8</v>
      </c>
      <c r="J226" s="67"/>
      <c r="M226" s="68"/>
      <c r="O226" s="63"/>
      <c r="P226" s="25"/>
      <c r="Q226" s="28"/>
      <c r="R226" s="64"/>
      <c r="S226" s="65"/>
      <c r="T226" s="66"/>
      <c r="U226" s="67"/>
      <c r="W226" s="63"/>
      <c r="X226" s="25"/>
      <c r="Y226" s="28"/>
      <c r="Z226" s="64"/>
      <c r="AA226" s="65"/>
      <c r="AB226" s="66"/>
      <c r="AC226" s="67"/>
      <c r="AE226" s="63" t="s">
        <v>87</v>
      </c>
      <c r="AF226" s="25">
        <v>100</v>
      </c>
      <c r="AG226" s="28"/>
      <c r="AH226" s="64">
        <f t="shared" si="72"/>
        <v>0</v>
      </c>
      <c r="AI226" s="65">
        <v>0.128</v>
      </c>
      <c r="AJ226" s="66">
        <v>12.8</v>
      </c>
      <c r="AK226" s="67"/>
      <c r="AM226" s="63"/>
      <c r="AN226" s="25"/>
      <c r="AO226" s="28"/>
      <c r="AP226" s="64"/>
      <c r="AQ226" s="65"/>
      <c r="AR226" s="66"/>
      <c r="AS226" s="67"/>
      <c r="AU226" s="63"/>
      <c r="AV226" s="25"/>
      <c r="AW226" s="28"/>
      <c r="AX226" s="64"/>
      <c r="AY226" s="65"/>
      <c r="AZ226" s="66"/>
      <c r="BA226" s="67"/>
      <c r="BC226" s="42"/>
    </row>
    <row r="227" spans="1:55" s="6" customFormat="1" ht="12.75" x14ac:dyDescent="0.2">
      <c r="A227" s="23">
        <v>211</v>
      </c>
      <c r="B227" s="61">
        <v>460600001</v>
      </c>
      <c r="C227" s="63" t="s">
        <v>149</v>
      </c>
      <c r="D227" s="63" t="s">
        <v>104</v>
      </c>
      <c r="E227" s="25">
        <v>0.3</v>
      </c>
      <c r="F227" s="28"/>
      <c r="G227" s="64">
        <f t="shared" si="69"/>
        <v>0</v>
      </c>
      <c r="H227" s="65">
        <v>2.2799999999999998</v>
      </c>
      <c r="I227" s="66">
        <v>0.68</v>
      </c>
      <c r="J227" s="67"/>
      <c r="M227" s="68"/>
      <c r="O227" s="63"/>
      <c r="P227" s="25"/>
      <c r="Q227" s="28"/>
      <c r="R227" s="64"/>
      <c r="S227" s="65"/>
      <c r="T227" s="66"/>
      <c r="U227" s="67"/>
      <c r="W227" s="63"/>
      <c r="X227" s="25"/>
      <c r="Y227" s="28"/>
      <c r="Z227" s="64"/>
      <c r="AA227" s="65"/>
      <c r="AB227" s="66"/>
      <c r="AC227" s="67"/>
      <c r="AE227" s="63" t="s">
        <v>104</v>
      </c>
      <c r="AF227" s="25">
        <v>0.3</v>
      </c>
      <c r="AG227" s="28"/>
      <c r="AH227" s="64">
        <f t="shared" si="72"/>
        <v>0</v>
      </c>
      <c r="AI227" s="65">
        <v>2.2799999999999998</v>
      </c>
      <c r="AJ227" s="66">
        <v>0.68</v>
      </c>
      <c r="AK227" s="67"/>
      <c r="AM227" s="63"/>
      <c r="AN227" s="25"/>
      <c r="AO227" s="28"/>
      <c r="AP227" s="64"/>
      <c r="AQ227" s="65"/>
      <c r="AR227" s="66"/>
      <c r="AS227" s="67"/>
      <c r="AU227" s="63"/>
      <c r="AV227" s="25"/>
      <c r="AW227" s="28"/>
      <c r="AX227" s="64"/>
      <c r="AY227" s="65"/>
      <c r="AZ227" s="66"/>
      <c r="BA227" s="67"/>
      <c r="BC227" s="42"/>
    </row>
    <row r="228" spans="1:55" s="6" customFormat="1" ht="12.75" x14ac:dyDescent="0.2">
      <c r="A228" s="23">
        <v>212</v>
      </c>
      <c r="B228" s="61">
        <v>460620013</v>
      </c>
      <c r="C228" s="63" t="s">
        <v>150</v>
      </c>
      <c r="D228" s="63" t="s">
        <v>151</v>
      </c>
      <c r="E228" s="25">
        <v>35</v>
      </c>
      <c r="F228" s="28"/>
      <c r="G228" s="64">
        <f t="shared" si="69"/>
        <v>0</v>
      </c>
      <c r="H228" s="65">
        <v>0.112</v>
      </c>
      <c r="I228" s="66">
        <v>3.92</v>
      </c>
      <c r="J228" s="67"/>
      <c r="M228" s="68"/>
      <c r="O228" s="63"/>
      <c r="P228" s="25"/>
      <c r="Q228" s="28"/>
      <c r="R228" s="64"/>
      <c r="S228" s="65"/>
      <c r="T228" s="66"/>
      <c r="U228" s="67"/>
      <c r="W228" s="63"/>
      <c r="X228" s="25"/>
      <c r="Y228" s="28"/>
      <c r="Z228" s="64"/>
      <c r="AA228" s="65"/>
      <c r="AB228" s="66"/>
      <c r="AC228" s="67"/>
      <c r="AE228" s="63" t="s">
        <v>151</v>
      </c>
      <c r="AF228" s="25">
        <v>35</v>
      </c>
      <c r="AG228" s="28"/>
      <c r="AH228" s="64">
        <f t="shared" si="72"/>
        <v>0</v>
      </c>
      <c r="AI228" s="65">
        <v>0.112</v>
      </c>
      <c r="AJ228" s="66">
        <v>3.92</v>
      </c>
      <c r="AK228" s="67"/>
      <c r="AM228" s="63"/>
      <c r="AN228" s="25"/>
      <c r="AO228" s="28"/>
      <c r="AP228" s="64"/>
      <c r="AQ228" s="65"/>
      <c r="AR228" s="66"/>
      <c r="AS228" s="67"/>
      <c r="AU228" s="63"/>
      <c r="AV228" s="25"/>
      <c r="AW228" s="28"/>
      <c r="AX228" s="64"/>
      <c r="AY228" s="65"/>
      <c r="AZ228" s="66"/>
      <c r="BA228" s="67"/>
      <c r="BC228" s="42"/>
    </row>
    <row r="229" spans="1:55" s="6" customFormat="1" ht="12.75" x14ac:dyDescent="0.2">
      <c r="A229" s="23">
        <v>213</v>
      </c>
      <c r="B229" s="61">
        <v>460300213</v>
      </c>
      <c r="C229" s="63" t="s">
        <v>186</v>
      </c>
      <c r="D229" s="63" t="s">
        <v>87</v>
      </c>
      <c r="E229" s="25">
        <v>60</v>
      </c>
      <c r="F229" s="28"/>
      <c r="G229" s="64">
        <f t="shared" si="69"/>
        <v>0</v>
      </c>
      <c r="H229" s="65">
        <v>4.07</v>
      </c>
      <c r="I229" s="66">
        <v>244.2</v>
      </c>
      <c r="J229" s="67"/>
      <c r="M229" s="68"/>
      <c r="O229" s="63"/>
      <c r="P229" s="25"/>
      <c r="Q229" s="28"/>
      <c r="R229" s="64"/>
      <c r="S229" s="65"/>
      <c r="T229" s="66"/>
      <c r="U229" s="67"/>
      <c r="W229" s="63"/>
      <c r="X229" s="25"/>
      <c r="Y229" s="28"/>
      <c r="Z229" s="64"/>
      <c r="AA229" s="65"/>
      <c r="AB229" s="66"/>
      <c r="AC229" s="67"/>
      <c r="AE229" s="63" t="s">
        <v>87</v>
      </c>
      <c r="AF229" s="25">
        <v>60</v>
      </c>
      <c r="AG229" s="28"/>
      <c r="AH229" s="64">
        <f t="shared" si="72"/>
        <v>0</v>
      </c>
      <c r="AI229" s="65">
        <v>4.07</v>
      </c>
      <c r="AJ229" s="66">
        <v>244.2</v>
      </c>
      <c r="AK229" s="67"/>
      <c r="AM229" s="63"/>
      <c r="AN229" s="25"/>
      <c r="AO229" s="28"/>
      <c r="AP229" s="64"/>
      <c r="AQ229" s="65"/>
      <c r="AR229" s="66"/>
      <c r="AS229" s="67"/>
      <c r="AU229" s="63"/>
      <c r="AV229" s="25"/>
      <c r="AW229" s="28"/>
      <c r="AX229" s="64"/>
      <c r="AY229" s="65"/>
      <c r="AZ229" s="66"/>
      <c r="BA229" s="67"/>
      <c r="BC229" s="42"/>
    </row>
    <row r="230" spans="1:55" s="104" customFormat="1" ht="12.75" x14ac:dyDescent="0.2">
      <c r="A230" s="105">
        <v>214</v>
      </c>
      <c r="B230" s="108">
        <v>460230013</v>
      </c>
      <c r="C230" s="109" t="s">
        <v>185</v>
      </c>
      <c r="D230" s="109" t="s">
        <v>42</v>
      </c>
      <c r="E230" s="106">
        <v>4</v>
      </c>
      <c r="F230" s="135"/>
      <c r="G230" s="64">
        <f t="shared" si="69"/>
        <v>0</v>
      </c>
      <c r="H230" s="110">
        <f>E230*0.46</f>
        <v>1.84</v>
      </c>
      <c r="I230" s="111">
        <f>E230*12</f>
        <v>48</v>
      </c>
      <c r="J230" s="112"/>
      <c r="M230" s="113"/>
      <c r="O230" s="109"/>
      <c r="P230" s="106"/>
      <c r="Q230" s="135"/>
      <c r="R230" s="134"/>
      <c r="S230" s="110"/>
      <c r="T230" s="111"/>
      <c r="U230" s="112"/>
      <c r="W230" s="109"/>
      <c r="X230" s="106"/>
      <c r="Y230" s="135"/>
      <c r="Z230" s="134"/>
      <c r="AA230" s="110"/>
      <c r="AB230" s="111"/>
      <c r="AC230" s="112"/>
      <c r="AE230" s="109" t="s">
        <v>42</v>
      </c>
      <c r="AF230" s="106">
        <v>4</v>
      </c>
      <c r="AG230" s="135"/>
      <c r="AH230" s="64">
        <f t="shared" si="72"/>
        <v>0</v>
      </c>
      <c r="AI230" s="110">
        <f>AF230*0.46</f>
        <v>1.84</v>
      </c>
      <c r="AJ230" s="111">
        <f>AF230*12</f>
        <v>48</v>
      </c>
      <c r="AK230" s="112"/>
      <c r="AM230" s="109"/>
      <c r="AN230" s="106"/>
      <c r="AO230" s="133"/>
      <c r="AP230" s="64"/>
      <c r="AQ230" s="110"/>
      <c r="AR230" s="111"/>
      <c r="AS230" s="112"/>
      <c r="AU230" s="109"/>
      <c r="AV230" s="106"/>
      <c r="AW230" s="133"/>
      <c r="AX230" s="64"/>
      <c r="AY230" s="110"/>
      <c r="AZ230" s="111"/>
      <c r="BA230" s="112"/>
      <c r="BC230" s="107"/>
    </row>
    <row r="231" spans="1:55" s="6" customFormat="1" ht="12.75" x14ac:dyDescent="0.2">
      <c r="A231" s="23">
        <v>215</v>
      </c>
      <c r="B231" s="61">
        <v>460300249</v>
      </c>
      <c r="C231" s="63" t="s">
        <v>156</v>
      </c>
      <c r="D231" s="63" t="s">
        <v>157</v>
      </c>
      <c r="E231" s="25">
        <v>160</v>
      </c>
      <c r="F231" s="28"/>
      <c r="G231" s="64">
        <f t="shared" si="69"/>
        <v>0</v>
      </c>
      <c r="H231" s="65">
        <v>0.13500000000000001</v>
      </c>
      <c r="I231" s="66">
        <v>21.6</v>
      </c>
      <c r="J231" s="67"/>
      <c r="M231" s="68"/>
      <c r="O231" s="63"/>
      <c r="P231" s="25"/>
      <c r="Q231" s="28"/>
      <c r="R231" s="64"/>
      <c r="S231" s="65"/>
      <c r="T231" s="66"/>
      <c r="U231" s="67"/>
      <c r="W231" s="63"/>
      <c r="X231" s="25"/>
      <c r="Y231" s="28"/>
      <c r="Z231" s="64"/>
      <c r="AA231" s="65"/>
      <c r="AB231" s="66"/>
      <c r="AC231" s="67"/>
      <c r="AE231" s="63" t="s">
        <v>157</v>
      </c>
      <c r="AF231" s="25">
        <v>160</v>
      </c>
      <c r="AG231" s="28"/>
      <c r="AH231" s="64">
        <f t="shared" si="72"/>
        <v>0</v>
      </c>
      <c r="AI231" s="65">
        <v>0.13500000000000001</v>
      </c>
      <c r="AJ231" s="66">
        <v>21.6</v>
      </c>
      <c r="AK231" s="67"/>
      <c r="AM231" s="63"/>
      <c r="AN231" s="25"/>
      <c r="AO231" s="28"/>
      <c r="AP231" s="64"/>
      <c r="AQ231" s="65"/>
      <c r="AR231" s="66"/>
      <c r="AS231" s="67"/>
      <c r="AU231" s="63"/>
      <c r="AV231" s="25"/>
      <c r="AW231" s="28"/>
      <c r="AX231" s="64"/>
      <c r="AY231" s="65"/>
      <c r="AZ231" s="66"/>
      <c r="BA231" s="67"/>
      <c r="BC231" s="42"/>
    </row>
    <row r="232" spans="1:55" s="6" customFormat="1" ht="12.75" x14ac:dyDescent="0.2">
      <c r="A232" s="23">
        <v>216</v>
      </c>
      <c r="B232" s="61">
        <v>460100003</v>
      </c>
      <c r="C232" s="63" t="s">
        <v>159</v>
      </c>
      <c r="D232" s="63" t="s">
        <v>42</v>
      </c>
      <c r="E232" s="25">
        <v>4</v>
      </c>
      <c r="F232" s="28"/>
      <c r="G232" s="64">
        <f t="shared" si="69"/>
        <v>0</v>
      </c>
      <c r="H232" s="65">
        <v>2.89</v>
      </c>
      <c r="I232" s="66">
        <v>11.56</v>
      </c>
      <c r="J232" s="67"/>
      <c r="M232" s="68"/>
      <c r="O232" s="63"/>
      <c r="P232" s="25"/>
      <c r="Q232" s="28"/>
      <c r="R232" s="64"/>
      <c r="S232" s="65"/>
      <c r="T232" s="66"/>
      <c r="U232" s="67"/>
      <c r="W232" s="63"/>
      <c r="X232" s="25"/>
      <c r="Y232" s="28"/>
      <c r="Z232" s="64"/>
      <c r="AA232" s="65"/>
      <c r="AB232" s="66"/>
      <c r="AC232" s="67"/>
      <c r="AE232" s="63" t="s">
        <v>42</v>
      </c>
      <c r="AF232" s="25">
        <v>4</v>
      </c>
      <c r="AG232" s="28"/>
      <c r="AH232" s="64">
        <f t="shared" si="72"/>
        <v>0</v>
      </c>
      <c r="AI232" s="65">
        <v>2.89</v>
      </c>
      <c r="AJ232" s="66">
        <v>11.56</v>
      </c>
      <c r="AK232" s="67"/>
      <c r="AM232" s="63"/>
      <c r="AN232" s="25"/>
      <c r="AO232" s="28"/>
      <c r="AP232" s="64"/>
      <c r="AQ232" s="65"/>
      <c r="AR232" s="66"/>
      <c r="AS232" s="67"/>
      <c r="AU232" s="63"/>
      <c r="AV232" s="25"/>
      <c r="AW232" s="28"/>
      <c r="AX232" s="64"/>
      <c r="AY232" s="65"/>
      <c r="AZ232" s="66"/>
      <c r="BA232" s="67"/>
      <c r="BC232" s="42"/>
    </row>
    <row r="233" spans="1:55" s="6" customFormat="1" ht="12.75" x14ac:dyDescent="0.2">
      <c r="A233" s="23">
        <v>217</v>
      </c>
      <c r="B233" s="61">
        <v>460050703</v>
      </c>
      <c r="C233" s="63" t="s">
        <v>158</v>
      </c>
      <c r="D233" s="63" t="s">
        <v>104</v>
      </c>
      <c r="E233" s="25">
        <v>1.6</v>
      </c>
      <c r="F233" s="28"/>
      <c r="G233" s="64">
        <f t="shared" si="69"/>
        <v>0</v>
      </c>
      <c r="H233" s="65">
        <v>2.77</v>
      </c>
      <c r="I233" s="66">
        <v>4.43</v>
      </c>
      <c r="J233" s="67"/>
      <c r="M233" s="68"/>
      <c r="O233" s="63"/>
      <c r="P233" s="25"/>
      <c r="Q233" s="28"/>
      <c r="R233" s="64"/>
      <c r="S233" s="65"/>
      <c r="T233" s="66"/>
      <c r="U233" s="67"/>
      <c r="W233" s="63"/>
      <c r="X233" s="25"/>
      <c r="Y233" s="28"/>
      <c r="Z233" s="64"/>
      <c r="AA233" s="65"/>
      <c r="AB233" s="66"/>
      <c r="AC233" s="67"/>
      <c r="AE233" s="63" t="s">
        <v>104</v>
      </c>
      <c r="AF233" s="25">
        <v>1.6</v>
      </c>
      <c r="AG233" s="28"/>
      <c r="AH233" s="64">
        <f t="shared" si="72"/>
        <v>0</v>
      </c>
      <c r="AI233" s="65">
        <v>2.77</v>
      </c>
      <c r="AJ233" s="66">
        <v>4.43</v>
      </c>
      <c r="AK233" s="67"/>
      <c r="AM233" s="63"/>
      <c r="AN233" s="25"/>
      <c r="AO233" s="28"/>
      <c r="AP233" s="64"/>
      <c r="AQ233" s="65"/>
      <c r="AR233" s="66"/>
      <c r="AS233" s="67"/>
      <c r="AU233" s="63"/>
      <c r="AV233" s="25"/>
      <c r="AW233" s="28"/>
      <c r="AX233" s="64"/>
      <c r="AY233" s="65"/>
      <c r="AZ233" s="66"/>
      <c r="BA233" s="67"/>
      <c r="BC233" s="42"/>
    </row>
    <row r="234" spans="1:55" s="6" customFormat="1" ht="12.75" x14ac:dyDescent="0.2">
      <c r="A234" s="23">
        <v>218</v>
      </c>
      <c r="B234" s="61">
        <v>460600001</v>
      </c>
      <c r="C234" s="63" t="s">
        <v>149</v>
      </c>
      <c r="D234" s="63" t="s">
        <v>104</v>
      </c>
      <c r="E234" s="25">
        <v>1.6</v>
      </c>
      <c r="F234" s="28"/>
      <c r="G234" s="64">
        <f t="shared" si="69"/>
        <v>0</v>
      </c>
      <c r="H234" s="65">
        <v>2.2799999999999998</v>
      </c>
      <c r="I234" s="66">
        <v>3.65</v>
      </c>
      <c r="J234" s="67"/>
      <c r="M234" s="68"/>
      <c r="O234" s="63"/>
      <c r="P234" s="25"/>
      <c r="Q234" s="28"/>
      <c r="R234" s="64"/>
      <c r="S234" s="65"/>
      <c r="T234" s="66"/>
      <c r="U234" s="67"/>
      <c r="W234" s="63"/>
      <c r="X234" s="25"/>
      <c r="Y234" s="28"/>
      <c r="Z234" s="64"/>
      <c r="AA234" s="65"/>
      <c r="AB234" s="66"/>
      <c r="AC234" s="67"/>
      <c r="AE234" s="63" t="s">
        <v>104</v>
      </c>
      <c r="AF234" s="25">
        <v>1.6</v>
      </c>
      <c r="AG234" s="28"/>
      <c r="AH234" s="64">
        <f t="shared" si="72"/>
        <v>0</v>
      </c>
      <c r="AI234" s="65">
        <v>2.2799999999999998</v>
      </c>
      <c r="AJ234" s="66">
        <v>3.65</v>
      </c>
      <c r="AK234" s="67"/>
      <c r="AM234" s="63"/>
      <c r="AN234" s="25"/>
      <c r="AO234" s="28"/>
      <c r="AP234" s="64"/>
      <c r="AQ234" s="65"/>
      <c r="AR234" s="66"/>
      <c r="AS234" s="67"/>
      <c r="AU234" s="63"/>
      <c r="AV234" s="25"/>
      <c r="AW234" s="28"/>
      <c r="AX234" s="64"/>
      <c r="AY234" s="65"/>
      <c r="AZ234" s="66"/>
      <c r="BA234" s="67"/>
      <c r="BC234" s="42"/>
    </row>
    <row r="235" spans="1:55" s="6" customFormat="1" ht="12.75" x14ac:dyDescent="0.2">
      <c r="A235" s="23">
        <v>219</v>
      </c>
      <c r="B235" s="61">
        <v>460100003</v>
      </c>
      <c r="C235" s="63" t="s">
        <v>159</v>
      </c>
      <c r="D235" s="63" t="s">
        <v>42</v>
      </c>
      <c r="E235" s="25">
        <v>23</v>
      </c>
      <c r="F235" s="28"/>
      <c r="G235" s="64">
        <f t="shared" si="69"/>
        <v>0</v>
      </c>
      <c r="H235" s="65">
        <v>2.89</v>
      </c>
      <c r="I235" s="66">
        <v>66.47</v>
      </c>
      <c r="J235" s="67"/>
      <c r="M235" s="68"/>
      <c r="O235" s="63"/>
      <c r="P235" s="25"/>
      <c r="Q235" s="28"/>
      <c r="R235" s="64"/>
      <c r="S235" s="65"/>
      <c r="T235" s="66"/>
      <c r="U235" s="67"/>
      <c r="W235" s="63"/>
      <c r="X235" s="25"/>
      <c r="Y235" s="28"/>
      <c r="Z235" s="64"/>
      <c r="AA235" s="65"/>
      <c r="AB235" s="66"/>
      <c r="AC235" s="67"/>
      <c r="AE235" s="63" t="s">
        <v>42</v>
      </c>
      <c r="AF235" s="25">
        <v>23</v>
      </c>
      <c r="AG235" s="28"/>
      <c r="AH235" s="64">
        <f t="shared" si="72"/>
        <v>0</v>
      </c>
      <c r="AI235" s="65">
        <v>2.89</v>
      </c>
      <c r="AJ235" s="66">
        <v>66.47</v>
      </c>
      <c r="AK235" s="67"/>
      <c r="AM235" s="63"/>
      <c r="AN235" s="25"/>
      <c r="AO235" s="28"/>
      <c r="AP235" s="64"/>
      <c r="AQ235" s="65"/>
      <c r="AR235" s="66"/>
      <c r="AS235" s="67"/>
      <c r="AU235" s="63"/>
      <c r="AV235" s="25"/>
      <c r="AW235" s="28"/>
      <c r="AX235" s="64"/>
      <c r="AY235" s="65"/>
      <c r="AZ235" s="66"/>
      <c r="BA235" s="67"/>
      <c r="BC235" s="42"/>
    </row>
    <row r="236" spans="1:55" s="6" customFormat="1" ht="12.75" x14ac:dyDescent="0.2">
      <c r="A236" s="23">
        <v>220</v>
      </c>
      <c r="B236" s="61">
        <v>460050703</v>
      </c>
      <c r="C236" s="63" t="s">
        <v>158</v>
      </c>
      <c r="D236" s="63" t="s">
        <v>104</v>
      </c>
      <c r="E236" s="25">
        <v>34.5</v>
      </c>
      <c r="F236" s="28"/>
      <c r="G236" s="64">
        <f t="shared" si="69"/>
        <v>0</v>
      </c>
      <c r="H236" s="65">
        <v>2.77</v>
      </c>
      <c r="I236" s="66">
        <v>95.57</v>
      </c>
      <c r="J236" s="67"/>
      <c r="M236" s="68"/>
      <c r="O236" s="63"/>
      <c r="P236" s="25"/>
      <c r="Q236" s="28"/>
      <c r="R236" s="64"/>
      <c r="S236" s="65"/>
      <c r="T236" s="66"/>
      <c r="U236" s="67"/>
      <c r="W236" s="63"/>
      <c r="X236" s="25"/>
      <c r="Y236" s="28"/>
      <c r="Z236" s="64"/>
      <c r="AA236" s="65"/>
      <c r="AB236" s="66"/>
      <c r="AC236" s="67"/>
      <c r="AE236" s="63" t="s">
        <v>104</v>
      </c>
      <c r="AF236" s="25">
        <v>34.5</v>
      </c>
      <c r="AG236" s="28"/>
      <c r="AH236" s="64">
        <f t="shared" si="72"/>
        <v>0</v>
      </c>
      <c r="AI236" s="65">
        <v>2.77</v>
      </c>
      <c r="AJ236" s="66">
        <v>95.57</v>
      </c>
      <c r="AK236" s="67"/>
      <c r="AM236" s="63"/>
      <c r="AN236" s="25"/>
      <c r="AO236" s="28"/>
      <c r="AP236" s="64"/>
      <c r="AQ236" s="65"/>
      <c r="AR236" s="66"/>
      <c r="AS236" s="67"/>
      <c r="AU236" s="63"/>
      <c r="AV236" s="25"/>
      <c r="AW236" s="28"/>
      <c r="AX236" s="64"/>
      <c r="AY236" s="65"/>
      <c r="AZ236" s="66"/>
      <c r="BA236" s="67"/>
      <c r="BC236" s="42"/>
    </row>
    <row r="237" spans="1:55" s="6" customFormat="1" ht="12.75" x14ac:dyDescent="0.2">
      <c r="A237" s="23">
        <v>221</v>
      </c>
      <c r="B237" s="61">
        <v>460600001</v>
      </c>
      <c r="C237" s="62" t="s">
        <v>149</v>
      </c>
      <c r="D237" s="63" t="s">
        <v>104</v>
      </c>
      <c r="E237" s="25">
        <v>34.5</v>
      </c>
      <c r="F237" s="28"/>
      <c r="G237" s="64">
        <f t="shared" si="69"/>
        <v>0</v>
      </c>
      <c r="H237" s="65">
        <v>2.2799999999999998</v>
      </c>
      <c r="I237" s="66">
        <v>78.66</v>
      </c>
      <c r="J237" s="67"/>
      <c r="M237" s="68"/>
      <c r="O237" s="63"/>
      <c r="P237" s="25"/>
      <c r="Q237" s="28"/>
      <c r="R237" s="64"/>
      <c r="S237" s="65"/>
      <c r="T237" s="66"/>
      <c r="U237" s="67"/>
      <c r="W237" s="63"/>
      <c r="X237" s="25"/>
      <c r="Y237" s="28"/>
      <c r="Z237" s="64"/>
      <c r="AA237" s="65"/>
      <c r="AB237" s="66"/>
      <c r="AC237" s="67"/>
      <c r="AE237" s="63" t="s">
        <v>104</v>
      </c>
      <c r="AF237" s="25">
        <v>34.5</v>
      </c>
      <c r="AG237" s="28"/>
      <c r="AH237" s="64">
        <f t="shared" si="72"/>
        <v>0</v>
      </c>
      <c r="AI237" s="65">
        <v>2.2799999999999998</v>
      </c>
      <c r="AJ237" s="66">
        <v>78.66</v>
      </c>
      <c r="AK237" s="67"/>
      <c r="AM237" s="63"/>
      <c r="AN237" s="25"/>
      <c r="AO237" s="28"/>
      <c r="AP237" s="64"/>
      <c r="AQ237" s="65"/>
      <c r="AR237" s="66"/>
      <c r="AS237" s="67"/>
      <c r="AU237" s="63"/>
      <c r="AV237" s="25"/>
      <c r="AW237" s="28"/>
      <c r="AX237" s="64"/>
      <c r="AY237" s="65"/>
      <c r="AZ237" s="66"/>
      <c r="BA237" s="67"/>
      <c r="BC237" s="42"/>
    </row>
    <row r="238" spans="1:55" s="6" customFormat="1" ht="12.75" x14ac:dyDescent="0.2">
      <c r="A238" s="23">
        <v>222</v>
      </c>
      <c r="B238" s="61">
        <v>460200163</v>
      </c>
      <c r="C238" s="63" t="s">
        <v>152</v>
      </c>
      <c r="D238" s="63" t="s">
        <v>87</v>
      </c>
      <c r="E238" s="25">
        <v>600</v>
      </c>
      <c r="F238" s="102"/>
      <c r="G238" s="64">
        <f t="shared" si="69"/>
        <v>0</v>
      </c>
      <c r="H238" s="65">
        <v>0.33900000000000002</v>
      </c>
      <c r="I238" s="66">
        <v>203.4</v>
      </c>
      <c r="J238" s="67"/>
      <c r="M238" s="68"/>
      <c r="O238" s="63"/>
      <c r="P238" s="25"/>
      <c r="Q238" s="102"/>
      <c r="R238" s="64"/>
      <c r="S238" s="65"/>
      <c r="T238" s="66"/>
      <c r="U238" s="67"/>
      <c r="W238" s="63"/>
      <c r="X238" s="25"/>
      <c r="Y238" s="102"/>
      <c r="Z238" s="64"/>
      <c r="AA238" s="65"/>
      <c r="AB238" s="66"/>
      <c r="AC238" s="67"/>
      <c r="AE238" s="63" t="s">
        <v>87</v>
      </c>
      <c r="AF238" s="25">
        <v>600</v>
      </c>
      <c r="AG238" s="102"/>
      <c r="AH238" s="64">
        <f t="shared" si="72"/>
        <v>0</v>
      </c>
      <c r="AI238" s="65">
        <v>0.33900000000000002</v>
      </c>
      <c r="AJ238" s="66">
        <v>203.4</v>
      </c>
      <c r="AK238" s="67"/>
      <c r="AM238" s="63"/>
      <c r="AN238" s="25"/>
      <c r="AO238" s="28"/>
      <c r="AP238" s="64"/>
      <c r="AQ238" s="65"/>
      <c r="AR238" s="66"/>
      <c r="AS238" s="67"/>
      <c r="AU238" s="63"/>
      <c r="AV238" s="25"/>
      <c r="AW238" s="28"/>
      <c r="AX238" s="64"/>
      <c r="AY238" s="65"/>
      <c r="AZ238" s="66"/>
      <c r="BA238" s="67"/>
      <c r="BC238" s="42"/>
    </row>
    <row r="239" spans="1:55" s="6" customFormat="1" ht="12.75" x14ac:dyDescent="0.2">
      <c r="A239" s="23">
        <v>223</v>
      </c>
      <c r="B239" s="61">
        <v>460030071</v>
      </c>
      <c r="C239" s="63" t="s">
        <v>153</v>
      </c>
      <c r="D239" s="63" t="s">
        <v>151</v>
      </c>
      <c r="E239" s="25">
        <v>210</v>
      </c>
      <c r="F239" s="28"/>
      <c r="G239" s="64">
        <f t="shared" si="69"/>
        <v>0</v>
      </c>
      <c r="H239" s="65">
        <v>0.26500000000000001</v>
      </c>
      <c r="I239" s="66">
        <v>55.65</v>
      </c>
      <c r="J239" s="67"/>
      <c r="M239" s="68"/>
      <c r="O239" s="63"/>
      <c r="P239" s="25"/>
      <c r="Q239" s="28"/>
      <c r="R239" s="64"/>
      <c r="S239" s="65"/>
      <c r="T239" s="66"/>
      <c r="U239" s="67"/>
      <c r="W239" s="63"/>
      <c r="X239" s="25"/>
      <c r="Y239" s="28"/>
      <c r="Z239" s="64"/>
      <c r="AA239" s="65"/>
      <c r="AB239" s="66"/>
      <c r="AC239" s="67"/>
      <c r="AE239" s="63" t="s">
        <v>151</v>
      </c>
      <c r="AF239" s="25">
        <v>210</v>
      </c>
      <c r="AG239" s="28"/>
      <c r="AH239" s="64">
        <f t="shared" si="72"/>
        <v>0</v>
      </c>
      <c r="AI239" s="65">
        <v>0.26500000000000001</v>
      </c>
      <c r="AJ239" s="66">
        <v>55.65</v>
      </c>
      <c r="AK239" s="67"/>
      <c r="AM239" s="63"/>
      <c r="AN239" s="25"/>
      <c r="AO239" s="28"/>
      <c r="AP239" s="64"/>
      <c r="AQ239" s="65"/>
      <c r="AR239" s="66"/>
      <c r="AS239" s="67"/>
      <c r="AU239" s="63"/>
      <c r="AV239" s="25"/>
      <c r="AW239" s="28"/>
      <c r="AX239" s="64"/>
      <c r="AY239" s="65"/>
      <c r="AZ239" s="66"/>
      <c r="BA239" s="67"/>
      <c r="BC239" s="42"/>
    </row>
    <row r="240" spans="1:55" s="6" customFormat="1" ht="12.75" x14ac:dyDescent="0.2">
      <c r="A240" s="23">
        <v>224</v>
      </c>
      <c r="B240" s="61">
        <v>460030082</v>
      </c>
      <c r="C240" s="63" t="s">
        <v>202</v>
      </c>
      <c r="D240" s="63" t="s">
        <v>87</v>
      </c>
      <c r="E240" s="25">
        <v>1200</v>
      </c>
      <c r="F240" s="28"/>
      <c r="G240" s="64">
        <f t="shared" ref="G240:G290" si="73">F240*E240</f>
        <v>0</v>
      </c>
      <c r="H240" s="65">
        <v>1.1200000000000001</v>
      </c>
      <c r="I240" s="66">
        <v>1344</v>
      </c>
      <c r="J240" s="67"/>
      <c r="M240" s="68"/>
      <c r="O240" s="63"/>
      <c r="P240" s="25"/>
      <c r="Q240" s="28"/>
      <c r="R240" s="64"/>
      <c r="S240" s="65"/>
      <c r="T240" s="66"/>
      <c r="U240" s="67"/>
      <c r="W240" s="63"/>
      <c r="X240" s="25"/>
      <c r="Y240" s="28"/>
      <c r="Z240" s="64"/>
      <c r="AA240" s="65"/>
      <c r="AB240" s="66"/>
      <c r="AC240" s="67"/>
      <c r="AE240" s="63" t="s">
        <v>87</v>
      </c>
      <c r="AF240" s="25">
        <v>1200</v>
      </c>
      <c r="AG240" s="28"/>
      <c r="AH240" s="64">
        <f t="shared" si="72"/>
        <v>0</v>
      </c>
      <c r="AI240" s="65">
        <v>1.1200000000000001</v>
      </c>
      <c r="AJ240" s="66">
        <v>1344</v>
      </c>
      <c r="AK240" s="67"/>
      <c r="AM240" s="63"/>
      <c r="AN240" s="25"/>
      <c r="AO240" s="28"/>
      <c r="AP240" s="64"/>
      <c r="AQ240" s="65"/>
      <c r="AR240" s="66"/>
      <c r="AS240" s="67"/>
      <c r="AU240" s="63"/>
      <c r="AV240" s="25"/>
      <c r="AW240" s="28"/>
      <c r="AX240" s="64"/>
      <c r="AY240" s="65"/>
      <c r="AZ240" s="66"/>
      <c r="BA240" s="67"/>
      <c r="BC240" s="42"/>
    </row>
    <row r="241" spans="1:55" s="6" customFormat="1" ht="12.75" x14ac:dyDescent="0.2">
      <c r="A241" s="23">
        <v>225</v>
      </c>
      <c r="B241" s="61">
        <v>460080103</v>
      </c>
      <c r="C241" s="63" t="s">
        <v>201</v>
      </c>
      <c r="D241" s="63" t="s">
        <v>151</v>
      </c>
      <c r="E241" s="25">
        <f>2*210</f>
        <v>420</v>
      </c>
      <c r="F241" s="28"/>
      <c r="G241" s="64">
        <f t="shared" si="73"/>
        <v>0</v>
      </c>
      <c r="H241" s="65">
        <v>1.03</v>
      </c>
      <c r="I241" s="66">
        <f>2*216.3</f>
        <v>432.6</v>
      </c>
      <c r="J241" s="67"/>
      <c r="M241" s="68"/>
      <c r="O241" s="63"/>
      <c r="P241" s="25"/>
      <c r="Q241" s="28"/>
      <c r="R241" s="64"/>
      <c r="S241" s="65"/>
      <c r="T241" s="66"/>
      <c r="U241" s="67"/>
      <c r="W241" s="63"/>
      <c r="X241" s="25"/>
      <c r="Y241" s="28"/>
      <c r="Z241" s="64"/>
      <c r="AA241" s="65"/>
      <c r="AB241" s="66"/>
      <c r="AC241" s="67"/>
      <c r="AE241" s="63" t="s">
        <v>151</v>
      </c>
      <c r="AF241" s="25">
        <v>420</v>
      </c>
      <c r="AG241" s="28"/>
      <c r="AH241" s="64">
        <f t="shared" si="72"/>
        <v>0</v>
      </c>
      <c r="AI241" s="65">
        <v>1.03</v>
      </c>
      <c r="AJ241" s="111">
        <f>2*216.3</f>
        <v>432.6</v>
      </c>
      <c r="AK241" s="67"/>
      <c r="AM241" s="63"/>
      <c r="AN241" s="25"/>
      <c r="AO241" s="28"/>
      <c r="AP241" s="64"/>
      <c r="AQ241" s="65"/>
      <c r="AR241" s="66"/>
      <c r="AS241" s="67"/>
      <c r="AU241" s="63"/>
      <c r="AV241" s="25"/>
      <c r="AW241" s="28"/>
      <c r="AX241" s="64"/>
      <c r="AY241" s="65"/>
      <c r="AZ241" s="66"/>
      <c r="BA241" s="67"/>
      <c r="BC241" s="42"/>
    </row>
    <row r="242" spans="1:55" s="6" customFormat="1" ht="12.75" x14ac:dyDescent="0.2">
      <c r="A242" s="23">
        <v>226</v>
      </c>
      <c r="B242" s="61">
        <v>460490012</v>
      </c>
      <c r="C242" s="63" t="s">
        <v>148</v>
      </c>
      <c r="D242" s="63" t="s">
        <v>87</v>
      </c>
      <c r="E242" s="25">
        <v>600</v>
      </c>
      <c r="F242" s="28"/>
      <c r="G242" s="64">
        <f t="shared" si="73"/>
        <v>0</v>
      </c>
      <c r="H242" s="65">
        <v>2.5999999999999999E-2</v>
      </c>
      <c r="I242" s="66">
        <v>15.6</v>
      </c>
      <c r="J242" s="67"/>
      <c r="M242" s="68"/>
      <c r="O242" s="63"/>
      <c r="P242" s="25"/>
      <c r="Q242" s="28"/>
      <c r="R242" s="64"/>
      <c r="S242" s="65"/>
      <c r="T242" s="66"/>
      <c r="U242" s="67"/>
      <c r="W242" s="63"/>
      <c r="X242" s="25"/>
      <c r="Y242" s="28"/>
      <c r="Z242" s="64"/>
      <c r="AA242" s="65"/>
      <c r="AB242" s="66"/>
      <c r="AC242" s="67"/>
      <c r="AE242" s="63" t="s">
        <v>87</v>
      </c>
      <c r="AF242" s="25">
        <v>600</v>
      </c>
      <c r="AG242" s="28"/>
      <c r="AH242" s="64">
        <f t="shared" si="72"/>
        <v>0</v>
      </c>
      <c r="AI242" s="65">
        <v>2.5999999999999999E-2</v>
      </c>
      <c r="AJ242" s="66">
        <v>15.6</v>
      </c>
      <c r="AK242" s="67"/>
      <c r="AM242" s="63"/>
      <c r="AN242" s="25"/>
      <c r="AO242" s="28"/>
      <c r="AP242" s="64"/>
      <c r="AQ242" s="65"/>
      <c r="AR242" s="66"/>
      <c r="AS242" s="67"/>
      <c r="AU242" s="63"/>
      <c r="AV242" s="25"/>
      <c r="AW242" s="28"/>
      <c r="AX242" s="64"/>
      <c r="AY242" s="65"/>
      <c r="AZ242" s="66"/>
      <c r="BA242" s="67"/>
      <c r="BC242" s="42"/>
    </row>
    <row r="243" spans="1:55" s="6" customFormat="1" ht="12.75" x14ac:dyDescent="0.2">
      <c r="A243" s="23">
        <v>227</v>
      </c>
      <c r="B243" s="61">
        <v>460510031</v>
      </c>
      <c r="C243" s="63" t="s">
        <v>189</v>
      </c>
      <c r="D243" s="63" t="s">
        <v>87</v>
      </c>
      <c r="E243" s="25">
        <v>600</v>
      </c>
      <c r="F243" s="28"/>
      <c r="G243" s="64">
        <f t="shared" si="73"/>
        <v>0</v>
      </c>
      <c r="H243" s="65">
        <v>6.3E-2</v>
      </c>
      <c r="I243" s="66">
        <v>37.799999999999997</v>
      </c>
      <c r="J243" s="67"/>
      <c r="M243" s="68"/>
      <c r="O243" s="63"/>
      <c r="P243" s="25"/>
      <c r="Q243" s="28"/>
      <c r="R243" s="64"/>
      <c r="S243" s="65"/>
      <c r="T243" s="66"/>
      <c r="U243" s="67"/>
      <c r="W243" s="63"/>
      <c r="X243" s="25"/>
      <c r="Y243" s="28"/>
      <c r="Z243" s="64"/>
      <c r="AA243" s="65"/>
      <c r="AB243" s="66"/>
      <c r="AC243" s="67"/>
      <c r="AE243" s="63" t="s">
        <v>87</v>
      </c>
      <c r="AF243" s="25">
        <v>600</v>
      </c>
      <c r="AG243" s="28"/>
      <c r="AH243" s="64">
        <f t="shared" si="72"/>
        <v>0</v>
      </c>
      <c r="AI243" s="65">
        <v>6.3E-2</v>
      </c>
      <c r="AJ243" s="66">
        <v>37.799999999999997</v>
      </c>
      <c r="AK243" s="67"/>
      <c r="AM243" s="63"/>
      <c r="AN243" s="25"/>
      <c r="AO243" s="28"/>
      <c r="AP243" s="64"/>
      <c r="AQ243" s="65"/>
      <c r="AR243" s="66"/>
      <c r="AS243" s="67"/>
      <c r="AU243" s="63"/>
      <c r="AV243" s="25"/>
      <c r="AW243" s="28"/>
      <c r="AX243" s="64"/>
      <c r="AY243" s="65"/>
      <c r="AZ243" s="66"/>
      <c r="BA243" s="67"/>
      <c r="BC243" s="42"/>
    </row>
    <row r="244" spans="1:55" s="6" customFormat="1" ht="12.75" x14ac:dyDescent="0.2">
      <c r="A244" s="23">
        <v>228</v>
      </c>
      <c r="B244" s="61">
        <v>460560163</v>
      </c>
      <c r="C244" s="63" t="s">
        <v>154</v>
      </c>
      <c r="D244" s="63" t="s">
        <v>87</v>
      </c>
      <c r="E244" s="25">
        <v>600</v>
      </c>
      <c r="F244" s="28"/>
      <c r="G244" s="64">
        <f t="shared" si="73"/>
        <v>0</v>
      </c>
      <c r="H244" s="65">
        <v>0.128</v>
      </c>
      <c r="I244" s="66">
        <v>76.8</v>
      </c>
      <c r="J244" s="67"/>
      <c r="M244" s="68"/>
      <c r="O244" s="63"/>
      <c r="P244" s="25"/>
      <c r="Q244" s="28"/>
      <c r="R244" s="64"/>
      <c r="S244" s="65"/>
      <c r="T244" s="66"/>
      <c r="U244" s="67"/>
      <c r="W244" s="63"/>
      <c r="X244" s="25"/>
      <c r="Y244" s="28"/>
      <c r="Z244" s="64"/>
      <c r="AA244" s="65"/>
      <c r="AB244" s="66"/>
      <c r="AC244" s="67"/>
      <c r="AE244" s="63" t="s">
        <v>87</v>
      </c>
      <c r="AF244" s="25">
        <v>600</v>
      </c>
      <c r="AG244" s="28"/>
      <c r="AH244" s="64">
        <f t="shared" si="72"/>
        <v>0</v>
      </c>
      <c r="AI244" s="65">
        <v>0.128</v>
      </c>
      <c r="AJ244" s="66">
        <v>76.8</v>
      </c>
      <c r="AK244" s="67"/>
      <c r="AM244" s="63"/>
      <c r="AN244" s="25"/>
      <c r="AO244" s="28"/>
      <c r="AP244" s="64"/>
      <c r="AQ244" s="65"/>
      <c r="AR244" s="66"/>
      <c r="AS244" s="67"/>
      <c r="AU244" s="63"/>
      <c r="AV244" s="25"/>
      <c r="AW244" s="28"/>
      <c r="AX244" s="64"/>
      <c r="AY244" s="65"/>
      <c r="AZ244" s="66"/>
      <c r="BA244" s="67"/>
      <c r="BC244" s="42"/>
    </row>
    <row r="245" spans="1:55" s="6" customFormat="1" ht="12.75" x14ac:dyDescent="0.2">
      <c r="A245" s="23">
        <v>229</v>
      </c>
      <c r="B245" s="61">
        <v>460600001</v>
      </c>
      <c r="C245" s="63" t="s">
        <v>149</v>
      </c>
      <c r="D245" s="63" t="s">
        <v>104</v>
      </c>
      <c r="E245" s="25">
        <v>33.299999999999997</v>
      </c>
      <c r="F245" s="28"/>
      <c r="G245" s="64">
        <f t="shared" si="73"/>
        <v>0</v>
      </c>
      <c r="H245" s="65">
        <v>2.2799999999999998</v>
      </c>
      <c r="I245" s="66">
        <v>75.92</v>
      </c>
      <c r="J245" s="67"/>
      <c r="M245" s="68"/>
      <c r="O245" s="63"/>
      <c r="P245" s="25"/>
      <c r="Q245" s="28"/>
      <c r="R245" s="64"/>
      <c r="S245" s="65"/>
      <c r="T245" s="66"/>
      <c r="U245" s="67"/>
      <c r="W245" s="63"/>
      <c r="X245" s="25"/>
      <c r="Y245" s="28"/>
      <c r="Z245" s="64"/>
      <c r="AA245" s="65"/>
      <c r="AB245" s="66"/>
      <c r="AC245" s="67"/>
      <c r="AE245" s="63" t="s">
        <v>104</v>
      </c>
      <c r="AF245" s="25">
        <v>33.299999999999997</v>
      </c>
      <c r="AG245" s="28"/>
      <c r="AH245" s="64">
        <f t="shared" si="72"/>
        <v>0</v>
      </c>
      <c r="AI245" s="65">
        <v>2.2799999999999998</v>
      </c>
      <c r="AJ245" s="66">
        <v>75.92</v>
      </c>
      <c r="AK245" s="67"/>
      <c r="AM245" s="63"/>
      <c r="AN245" s="25"/>
      <c r="AO245" s="28"/>
      <c r="AP245" s="64"/>
      <c r="AQ245" s="65"/>
      <c r="AR245" s="66"/>
      <c r="AS245" s="67"/>
      <c r="AU245" s="63"/>
      <c r="AV245" s="25"/>
      <c r="AW245" s="28"/>
      <c r="AX245" s="64"/>
      <c r="AY245" s="65"/>
      <c r="AZ245" s="66"/>
      <c r="BA245" s="67"/>
      <c r="BC245" s="42"/>
    </row>
    <row r="246" spans="1:55" s="6" customFormat="1" ht="12.75" x14ac:dyDescent="0.2">
      <c r="A246" s="23">
        <v>230</v>
      </c>
      <c r="B246" s="61">
        <v>460650022</v>
      </c>
      <c r="C246" s="63" t="s">
        <v>155</v>
      </c>
      <c r="D246" s="63" t="s">
        <v>151</v>
      </c>
      <c r="E246" s="25">
        <v>210</v>
      </c>
      <c r="F246" s="28"/>
      <c r="G246" s="64">
        <f t="shared" si="73"/>
        <v>0</v>
      </c>
      <c r="H246" s="65">
        <v>1.1299999999999999</v>
      </c>
      <c r="I246" s="66">
        <v>237.3</v>
      </c>
      <c r="J246" s="67"/>
      <c r="M246" s="68"/>
      <c r="O246" s="63"/>
      <c r="P246" s="25"/>
      <c r="Q246" s="28"/>
      <c r="R246" s="64"/>
      <c r="S246" s="65"/>
      <c r="T246" s="66"/>
      <c r="U246" s="67"/>
      <c r="W246" s="63"/>
      <c r="X246" s="25"/>
      <c r="Y246" s="28"/>
      <c r="Z246" s="64"/>
      <c r="AA246" s="65"/>
      <c r="AB246" s="66"/>
      <c r="AC246" s="67"/>
      <c r="AE246" s="63" t="s">
        <v>151</v>
      </c>
      <c r="AF246" s="25">
        <v>210</v>
      </c>
      <c r="AG246" s="28"/>
      <c r="AH246" s="64">
        <f t="shared" si="72"/>
        <v>0</v>
      </c>
      <c r="AI246" s="65">
        <v>1.1299999999999999</v>
      </c>
      <c r="AJ246" s="66">
        <v>237.3</v>
      </c>
      <c r="AK246" s="67"/>
      <c r="AM246" s="63"/>
      <c r="AN246" s="25"/>
      <c r="AO246" s="28"/>
      <c r="AP246" s="64"/>
      <c r="AQ246" s="65"/>
      <c r="AR246" s="66"/>
      <c r="AS246" s="67"/>
      <c r="AU246" s="63"/>
      <c r="AV246" s="25"/>
      <c r="AW246" s="28"/>
      <c r="AX246" s="64"/>
      <c r="AY246" s="65"/>
      <c r="AZ246" s="66"/>
      <c r="BA246" s="67"/>
      <c r="BC246" s="42"/>
    </row>
    <row r="247" spans="1:55" s="6" customFormat="1" ht="12.75" x14ac:dyDescent="0.2">
      <c r="A247" s="23">
        <v>231</v>
      </c>
      <c r="B247" s="61">
        <v>460650046</v>
      </c>
      <c r="C247" s="109" t="s">
        <v>203</v>
      </c>
      <c r="D247" s="63" t="s">
        <v>151</v>
      </c>
      <c r="E247" s="25">
        <v>210</v>
      </c>
      <c r="F247" s="28"/>
      <c r="G247" s="64">
        <f t="shared" si="73"/>
        <v>0</v>
      </c>
      <c r="H247" s="65">
        <v>1.72</v>
      </c>
      <c r="I247" s="66">
        <v>361.2</v>
      </c>
      <c r="J247" s="67"/>
      <c r="M247" s="68"/>
      <c r="O247" s="63"/>
      <c r="P247" s="25"/>
      <c r="Q247" s="28"/>
      <c r="R247" s="64"/>
      <c r="S247" s="65"/>
      <c r="T247" s="66"/>
      <c r="U247" s="67"/>
      <c r="W247" s="63"/>
      <c r="X247" s="25"/>
      <c r="Y247" s="28"/>
      <c r="Z247" s="64"/>
      <c r="AA247" s="65"/>
      <c r="AB247" s="66"/>
      <c r="AC247" s="67"/>
      <c r="AE247" s="63" t="s">
        <v>151</v>
      </c>
      <c r="AF247" s="25">
        <v>210</v>
      </c>
      <c r="AG247" s="28"/>
      <c r="AH247" s="64">
        <f t="shared" si="72"/>
        <v>0</v>
      </c>
      <c r="AI247" s="65">
        <v>1.72</v>
      </c>
      <c r="AJ247" s="66">
        <v>361.2</v>
      </c>
      <c r="AK247" s="67"/>
      <c r="AM247" s="63"/>
      <c r="AN247" s="25"/>
      <c r="AO247" s="28"/>
      <c r="AP247" s="64"/>
      <c r="AQ247" s="65"/>
      <c r="AR247" s="66"/>
      <c r="AS247" s="67"/>
      <c r="AU247" s="63"/>
      <c r="AV247" s="25"/>
      <c r="AW247" s="28"/>
      <c r="AX247" s="64"/>
      <c r="AY247" s="65"/>
      <c r="AZ247" s="66"/>
      <c r="BA247" s="67"/>
      <c r="BC247" s="42"/>
    </row>
    <row r="248" spans="1:55" s="6" customFormat="1" ht="12.75" x14ac:dyDescent="0.2">
      <c r="A248" s="23">
        <v>232</v>
      </c>
      <c r="B248" s="61">
        <v>460200163</v>
      </c>
      <c r="C248" s="63" t="s">
        <v>152</v>
      </c>
      <c r="D248" s="63" t="s">
        <v>87</v>
      </c>
      <c r="E248" s="25">
        <v>110</v>
      </c>
      <c r="F248" s="28"/>
      <c r="G248" s="64">
        <f t="shared" si="73"/>
        <v>0</v>
      </c>
      <c r="H248" s="65">
        <v>0.33900000000000002</v>
      </c>
      <c r="I248" s="66">
        <v>37.29</v>
      </c>
      <c r="J248" s="67"/>
      <c r="M248" s="68"/>
      <c r="O248" s="63"/>
      <c r="P248" s="25"/>
      <c r="Q248" s="28"/>
      <c r="R248" s="64"/>
      <c r="S248" s="65"/>
      <c r="T248" s="66"/>
      <c r="U248" s="67"/>
      <c r="W248" s="63"/>
      <c r="X248" s="25"/>
      <c r="Y248" s="28"/>
      <c r="Z248" s="64"/>
      <c r="AA248" s="65"/>
      <c r="AB248" s="66"/>
      <c r="AC248" s="67"/>
      <c r="AE248" s="63"/>
      <c r="AF248" s="25"/>
      <c r="AG248" s="28"/>
      <c r="AH248" s="64"/>
      <c r="AI248" s="65"/>
      <c r="AJ248" s="66"/>
      <c r="AK248" s="67"/>
      <c r="AM248" s="63" t="s">
        <v>87</v>
      </c>
      <c r="AN248" s="25">
        <v>110</v>
      </c>
      <c r="AO248" s="28"/>
      <c r="AP248" s="64">
        <f>AO248*AN248</f>
        <v>0</v>
      </c>
      <c r="AQ248" s="65">
        <v>0.33900000000000002</v>
      </c>
      <c r="AR248" s="66">
        <v>37.29</v>
      </c>
      <c r="AS248" s="67"/>
      <c r="AU248" s="63"/>
      <c r="AV248" s="25"/>
      <c r="AW248" s="28"/>
      <c r="AX248" s="64"/>
      <c r="AY248" s="65"/>
      <c r="AZ248" s="66"/>
      <c r="BA248" s="67"/>
      <c r="BC248" s="42"/>
    </row>
    <row r="249" spans="1:55" s="6" customFormat="1" ht="12.75" x14ac:dyDescent="0.2">
      <c r="A249" s="23">
        <v>233</v>
      </c>
      <c r="B249" s="61">
        <v>460030071</v>
      </c>
      <c r="C249" s="63" t="s">
        <v>153</v>
      </c>
      <c r="D249" s="63" t="s">
        <v>151</v>
      </c>
      <c r="E249" s="25">
        <v>38.5</v>
      </c>
      <c r="F249" s="28"/>
      <c r="G249" s="64">
        <f t="shared" si="73"/>
        <v>0</v>
      </c>
      <c r="H249" s="65">
        <v>0.26500000000000001</v>
      </c>
      <c r="I249" s="66">
        <v>10.199999999999999</v>
      </c>
      <c r="J249" s="67"/>
      <c r="M249" s="68"/>
      <c r="O249" s="63"/>
      <c r="P249" s="25"/>
      <c r="Q249" s="28"/>
      <c r="R249" s="64"/>
      <c r="S249" s="65"/>
      <c r="T249" s="66"/>
      <c r="U249" s="67"/>
      <c r="W249" s="63"/>
      <c r="X249" s="25"/>
      <c r="Y249" s="28"/>
      <c r="Z249" s="64"/>
      <c r="AA249" s="65"/>
      <c r="AB249" s="66"/>
      <c r="AC249" s="67"/>
      <c r="AE249" s="63"/>
      <c r="AF249" s="25"/>
      <c r="AG249" s="28"/>
      <c r="AH249" s="64"/>
      <c r="AI249" s="65"/>
      <c r="AJ249" s="66"/>
      <c r="AK249" s="67"/>
      <c r="AM249" s="63" t="s">
        <v>151</v>
      </c>
      <c r="AN249" s="25">
        <v>38.5</v>
      </c>
      <c r="AO249" s="28"/>
      <c r="AP249" s="64">
        <f t="shared" ref="AP249:AP272" si="74">AO249*AN249</f>
        <v>0</v>
      </c>
      <c r="AQ249" s="65">
        <v>0.26500000000000001</v>
      </c>
      <c r="AR249" s="66">
        <v>10.199999999999999</v>
      </c>
      <c r="AS249" s="67"/>
      <c r="AU249" s="63"/>
      <c r="AV249" s="25"/>
      <c r="AW249" s="28"/>
      <c r="AX249" s="64"/>
      <c r="AY249" s="65"/>
      <c r="AZ249" s="66"/>
      <c r="BA249" s="67"/>
      <c r="BC249" s="42"/>
    </row>
    <row r="250" spans="1:55" s="6" customFormat="1" ht="12.75" x14ac:dyDescent="0.2">
      <c r="A250" s="23">
        <v>234</v>
      </c>
      <c r="B250" s="61">
        <v>460030082</v>
      </c>
      <c r="C250" s="63" t="s">
        <v>202</v>
      </c>
      <c r="D250" s="63" t="s">
        <v>87</v>
      </c>
      <c r="E250" s="25">
        <v>220</v>
      </c>
      <c r="F250" s="28"/>
      <c r="G250" s="64">
        <f t="shared" si="73"/>
        <v>0</v>
      </c>
      <c r="H250" s="65">
        <v>1.1200000000000001</v>
      </c>
      <c r="I250" s="66">
        <v>246.4</v>
      </c>
      <c r="J250" s="67"/>
      <c r="M250" s="68"/>
      <c r="O250" s="63"/>
      <c r="P250" s="25"/>
      <c r="Q250" s="28"/>
      <c r="R250" s="64"/>
      <c r="S250" s="65"/>
      <c r="T250" s="66"/>
      <c r="U250" s="67"/>
      <c r="W250" s="63"/>
      <c r="X250" s="25"/>
      <c r="Y250" s="28"/>
      <c r="Z250" s="64"/>
      <c r="AA250" s="65"/>
      <c r="AB250" s="66"/>
      <c r="AC250" s="67"/>
      <c r="AE250" s="63"/>
      <c r="AF250" s="25"/>
      <c r="AG250" s="28"/>
      <c r="AH250" s="64"/>
      <c r="AI250" s="65"/>
      <c r="AJ250" s="66"/>
      <c r="AK250" s="67"/>
      <c r="AM250" s="63" t="s">
        <v>87</v>
      </c>
      <c r="AN250" s="25">
        <v>220</v>
      </c>
      <c r="AO250" s="28"/>
      <c r="AP250" s="64">
        <f t="shared" si="74"/>
        <v>0</v>
      </c>
      <c r="AQ250" s="65">
        <v>1.1200000000000001</v>
      </c>
      <c r="AR250" s="66">
        <v>246.4</v>
      </c>
      <c r="AS250" s="67"/>
      <c r="AU250" s="63"/>
      <c r="AV250" s="25"/>
      <c r="AW250" s="28"/>
      <c r="AX250" s="64"/>
      <c r="AY250" s="65"/>
      <c r="AZ250" s="66"/>
      <c r="BA250" s="67"/>
      <c r="BC250" s="42"/>
    </row>
    <row r="251" spans="1:55" s="6" customFormat="1" ht="12.75" x14ac:dyDescent="0.2">
      <c r="A251" s="23">
        <v>235</v>
      </c>
      <c r="B251" s="61">
        <v>460080103</v>
      </c>
      <c r="C251" s="63" t="s">
        <v>201</v>
      </c>
      <c r="D251" s="63" t="s">
        <v>151</v>
      </c>
      <c r="E251" s="25">
        <f>2*38.5</f>
        <v>77</v>
      </c>
      <c r="F251" s="28"/>
      <c r="G251" s="64">
        <f t="shared" si="73"/>
        <v>0</v>
      </c>
      <c r="H251" s="65">
        <v>1.03</v>
      </c>
      <c r="I251" s="66">
        <f>2*39.66</f>
        <v>79.319999999999993</v>
      </c>
      <c r="J251" s="67"/>
      <c r="M251" s="68"/>
      <c r="O251" s="63"/>
      <c r="P251" s="25"/>
      <c r="Q251" s="28"/>
      <c r="R251" s="64"/>
      <c r="S251" s="65"/>
      <c r="T251" s="66"/>
      <c r="U251" s="67"/>
      <c r="W251" s="63"/>
      <c r="X251" s="25"/>
      <c r="Y251" s="28"/>
      <c r="Z251" s="64"/>
      <c r="AA251" s="65"/>
      <c r="AB251" s="66"/>
      <c r="AC251" s="67"/>
      <c r="AE251" s="63"/>
      <c r="AF251" s="25"/>
      <c r="AG251" s="28"/>
      <c r="AH251" s="64"/>
      <c r="AI251" s="65"/>
      <c r="AJ251" s="66"/>
      <c r="AK251" s="67"/>
      <c r="AM251" s="63" t="s">
        <v>151</v>
      </c>
      <c r="AN251" s="25">
        <f>2*38.5</f>
        <v>77</v>
      </c>
      <c r="AO251" s="28"/>
      <c r="AP251" s="64">
        <f t="shared" si="74"/>
        <v>0</v>
      </c>
      <c r="AQ251" s="65">
        <v>1.03</v>
      </c>
      <c r="AR251" s="66">
        <f>2*39.66</f>
        <v>79.319999999999993</v>
      </c>
      <c r="AS251" s="67"/>
      <c r="AU251" s="63"/>
      <c r="AV251" s="25"/>
      <c r="AW251" s="28"/>
      <c r="AX251" s="64"/>
      <c r="AY251" s="65"/>
      <c r="AZ251" s="66"/>
      <c r="BA251" s="67"/>
      <c r="BC251" s="42"/>
    </row>
    <row r="252" spans="1:55" s="6" customFormat="1" ht="12.75" x14ac:dyDescent="0.2">
      <c r="A252" s="23">
        <v>236</v>
      </c>
      <c r="B252" s="61">
        <v>460490012</v>
      </c>
      <c r="C252" s="63" t="s">
        <v>148</v>
      </c>
      <c r="D252" s="63" t="s">
        <v>87</v>
      </c>
      <c r="E252" s="25">
        <v>110</v>
      </c>
      <c r="F252" s="28"/>
      <c r="G252" s="64">
        <f t="shared" si="73"/>
        <v>0</v>
      </c>
      <c r="H252" s="65">
        <v>2.5999999999999999E-2</v>
      </c>
      <c r="I252" s="66">
        <v>2.86</v>
      </c>
      <c r="J252" s="67"/>
      <c r="M252" s="68"/>
      <c r="O252" s="63"/>
      <c r="P252" s="25"/>
      <c r="Q252" s="28"/>
      <c r="R252" s="64"/>
      <c r="S252" s="65"/>
      <c r="T252" s="66"/>
      <c r="U252" s="67"/>
      <c r="W252" s="63"/>
      <c r="X252" s="25"/>
      <c r="Y252" s="28"/>
      <c r="Z252" s="64"/>
      <c r="AA252" s="65"/>
      <c r="AB252" s="66"/>
      <c r="AC252" s="67"/>
      <c r="AE252" s="63"/>
      <c r="AF252" s="25"/>
      <c r="AG252" s="28"/>
      <c r="AH252" s="64"/>
      <c r="AI252" s="65"/>
      <c r="AJ252" s="66"/>
      <c r="AK252" s="67"/>
      <c r="AM252" s="63" t="s">
        <v>87</v>
      </c>
      <c r="AN252" s="25">
        <v>110</v>
      </c>
      <c r="AO252" s="28"/>
      <c r="AP252" s="64">
        <f t="shared" si="74"/>
        <v>0</v>
      </c>
      <c r="AQ252" s="65">
        <v>2.5999999999999999E-2</v>
      </c>
      <c r="AR252" s="66">
        <v>2.86</v>
      </c>
      <c r="AS252" s="67"/>
      <c r="AU252" s="63"/>
      <c r="AV252" s="25"/>
      <c r="AW252" s="28"/>
      <c r="AX252" s="64"/>
      <c r="AY252" s="65"/>
      <c r="AZ252" s="66"/>
      <c r="BA252" s="67"/>
      <c r="BC252" s="42"/>
    </row>
    <row r="253" spans="1:55" s="6" customFormat="1" ht="12.75" x14ac:dyDescent="0.2">
      <c r="A253" s="23">
        <v>237</v>
      </c>
      <c r="B253" s="61">
        <v>460510031</v>
      </c>
      <c r="C253" s="63" t="s">
        <v>189</v>
      </c>
      <c r="D253" s="63" t="s">
        <v>87</v>
      </c>
      <c r="E253" s="25">
        <v>110</v>
      </c>
      <c r="F253" s="28"/>
      <c r="G253" s="64">
        <f t="shared" si="73"/>
        <v>0</v>
      </c>
      <c r="H253" s="65">
        <v>6.3E-2</v>
      </c>
      <c r="I253" s="66">
        <v>6.93</v>
      </c>
      <c r="J253" s="67"/>
      <c r="M253" s="68"/>
      <c r="O253" s="63"/>
      <c r="P253" s="25"/>
      <c r="Q253" s="28"/>
      <c r="R253" s="64"/>
      <c r="S253" s="65"/>
      <c r="T253" s="66"/>
      <c r="U253" s="67"/>
      <c r="W253" s="63"/>
      <c r="X253" s="25"/>
      <c r="Y253" s="28"/>
      <c r="Z253" s="64"/>
      <c r="AA253" s="65"/>
      <c r="AB253" s="66"/>
      <c r="AC253" s="67"/>
      <c r="AE253" s="63"/>
      <c r="AF253" s="25"/>
      <c r="AG253" s="28"/>
      <c r="AH253" s="64"/>
      <c r="AI253" s="65"/>
      <c r="AJ253" s="66"/>
      <c r="AK253" s="67"/>
      <c r="AM253" s="63" t="s">
        <v>87</v>
      </c>
      <c r="AN253" s="25">
        <v>110</v>
      </c>
      <c r="AO253" s="28"/>
      <c r="AP253" s="64">
        <f t="shared" si="74"/>
        <v>0</v>
      </c>
      <c r="AQ253" s="65">
        <v>6.3E-2</v>
      </c>
      <c r="AR253" s="66">
        <v>6.93</v>
      </c>
      <c r="AS253" s="67"/>
      <c r="AU253" s="63"/>
      <c r="AV253" s="25"/>
      <c r="AW253" s="28"/>
      <c r="AX253" s="64"/>
      <c r="AY253" s="65"/>
      <c r="AZ253" s="66"/>
      <c r="BA253" s="67"/>
      <c r="BC253" s="42"/>
    </row>
    <row r="254" spans="1:55" s="6" customFormat="1" ht="12.75" x14ac:dyDescent="0.2">
      <c r="A254" s="23">
        <v>238</v>
      </c>
      <c r="B254" s="61">
        <v>460560163</v>
      </c>
      <c r="C254" s="63" t="s">
        <v>154</v>
      </c>
      <c r="D254" s="63" t="s">
        <v>87</v>
      </c>
      <c r="E254" s="25">
        <v>110</v>
      </c>
      <c r="F254" s="28"/>
      <c r="G254" s="64">
        <f t="shared" si="73"/>
        <v>0</v>
      </c>
      <c r="H254" s="65">
        <v>0.128</v>
      </c>
      <c r="I254" s="66">
        <v>14.08</v>
      </c>
      <c r="J254" s="67"/>
      <c r="M254" s="68"/>
      <c r="O254" s="63"/>
      <c r="P254" s="25"/>
      <c r="Q254" s="28"/>
      <c r="R254" s="64"/>
      <c r="S254" s="65"/>
      <c r="T254" s="66"/>
      <c r="U254" s="67"/>
      <c r="W254" s="63"/>
      <c r="X254" s="25"/>
      <c r="Y254" s="28"/>
      <c r="Z254" s="64"/>
      <c r="AA254" s="65"/>
      <c r="AB254" s="66"/>
      <c r="AC254" s="67"/>
      <c r="AE254" s="63"/>
      <c r="AF254" s="25"/>
      <c r="AG254" s="28"/>
      <c r="AH254" s="64"/>
      <c r="AI254" s="65"/>
      <c r="AJ254" s="66"/>
      <c r="AK254" s="67"/>
      <c r="AM254" s="63" t="s">
        <v>87</v>
      </c>
      <c r="AN254" s="25">
        <v>110</v>
      </c>
      <c r="AO254" s="28"/>
      <c r="AP254" s="64">
        <f t="shared" si="74"/>
        <v>0</v>
      </c>
      <c r="AQ254" s="65">
        <v>0.128</v>
      </c>
      <c r="AR254" s="66">
        <v>14.08</v>
      </c>
      <c r="AS254" s="67"/>
      <c r="AU254" s="63"/>
      <c r="AV254" s="25"/>
      <c r="AW254" s="28"/>
      <c r="AX254" s="64"/>
      <c r="AY254" s="65"/>
      <c r="AZ254" s="66"/>
      <c r="BA254" s="67"/>
      <c r="BC254" s="42"/>
    </row>
    <row r="255" spans="1:55" s="6" customFormat="1" ht="12.75" x14ac:dyDescent="0.2">
      <c r="A255" s="23">
        <v>239</v>
      </c>
      <c r="B255" s="61">
        <v>460600001</v>
      </c>
      <c r="C255" s="63" t="s">
        <v>149</v>
      </c>
      <c r="D255" s="63" t="s">
        <v>104</v>
      </c>
      <c r="E255" s="25">
        <v>6.11</v>
      </c>
      <c r="F255" s="28"/>
      <c r="G255" s="64">
        <f t="shared" si="73"/>
        <v>0</v>
      </c>
      <c r="H255" s="65">
        <v>2.2799999999999998</v>
      </c>
      <c r="I255" s="66">
        <v>13.93</v>
      </c>
      <c r="J255" s="67"/>
      <c r="M255" s="68"/>
      <c r="O255" s="63"/>
      <c r="P255" s="25"/>
      <c r="Q255" s="28"/>
      <c r="R255" s="64"/>
      <c r="S255" s="65"/>
      <c r="T255" s="66"/>
      <c r="U255" s="67"/>
      <c r="W255" s="63"/>
      <c r="X255" s="25"/>
      <c r="Y255" s="28"/>
      <c r="Z255" s="64"/>
      <c r="AA255" s="65"/>
      <c r="AB255" s="66"/>
      <c r="AC255" s="67"/>
      <c r="AE255" s="63"/>
      <c r="AF255" s="25"/>
      <c r="AG255" s="28"/>
      <c r="AH255" s="64"/>
      <c r="AI255" s="65"/>
      <c r="AJ255" s="66"/>
      <c r="AK255" s="67"/>
      <c r="AM255" s="63" t="s">
        <v>104</v>
      </c>
      <c r="AN255" s="25">
        <v>6.11</v>
      </c>
      <c r="AO255" s="28"/>
      <c r="AP255" s="64">
        <f t="shared" si="74"/>
        <v>0</v>
      </c>
      <c r="AQ255" s="65">
        <v>2.2799999999999998</v>
      </c>
      <c r="AR255" s="66">
        <v>13.93</v>
      </c>
      <c r="AS255" s="67"/>
      <c r="AU255" s="63"/>
      <c r="AV255" s="25"/>
      <c r="AW255" s="28"/>
      <c r="AX255" s="64"/>
      <c r="AY255" s="65"/>
      <c r="AZ255" s="66"/>
      <c r="BA255" s="67"/>
      <c r="BC255" s="42"/>
    </row>
    <row r="256" spans="1:55" s="6" customFormat="1" ht="12.75" x14ac:dyDescent="0.2">
      <c r="A256" s="23">
        <v>240</v>
      </c>
      <c r="B256" s="61">
        <v>460650022</v>
      </c>
      <c r="C256" s="63" t="s">
        <v>155</v>
      </c>
      <c r="D256" s="63" t="s">
        <v>151</v>
      </c>
      <c r="E256" s="25">
        <v>38.5</v>
      </c>
      <c r="F256" s="28"/>
      <c r="G256" s="64">
        <f t="shared" si="73"/>
        <v>0</v>
      </c>
      <c r="H256" s="65">
        <v>1.1299999999999999</v>
      </c>
      <c r="I256" s="66">
        <v>43.51</v>
      </c>
      <c r="J256" s="67"/>
      <c r="M256" s="68"/>
      <c r="O256" s="63"/>
      <c r="P256" s="25"/>
      <c r="Q256" s="28"/>
      <c r="R256" s="64"/>
      <c r="S256" s="65"/>
      <c r="T256" s="66"/>
      <c r="U256" s="67"/>
      <c r="W256" s="63"/>
      <c r="X256" s="25"/>
      <c r="Y256" s="28"/>
      <c r="Z256" s="64"/>
      <c r="AA256" s="65"/>
      <c r="AB256" s="66"/>
      <c r="AC256" s="67"/>
      <c r="AE256" s="63"/>
      <c r="AF256" s="25"/>
      <c r="AG256" s="28"/>
      <c r="AH256" s="64"/>
      <c r="AI256" s="65"/>
      <c r="AJ256" s="66"/>
      <c r="AK256" s="67"/>
      <c r="AM256" s="63" t="s">
        <v>151</v>
      </c>
      <c r="AN256" s="25">
        <v>38.5</v>
      </c>
      <c r="AO256" s="28"/>
      <c r="AP256" s="64">
        <f t="shared" si="74"/>
        <v>0</v>
      </c>
      <c r="AQ256" s="65">
        <v>1.1299999999999999</v>
      </c>
      <c r="AR256" s="66">
        <v>43.51</v>
      </c>
      <c r="AS256" s="67"/>
      <c r="AU256" s="63"/>
      <c r="AV256" s="25"/>
      <c r="AW256" s="28"/>
      <c r="AX256" s="64"/>
      <c r="AY256" s="65"/>
      <c r="AZ256" s="66"/>
      <c r="BA256" s="67"/>
      <c r="BC256" s="42"/>
    </row>
    <row r="257" spans="1:55" s="6" customFormat="1" ht="12.75" x14ac:dyDescent="0.2">
      <c r="A257" s="23">
        <v>241</v>
      </c>
      <c r="B257" s="61">
        <v>460650046</v>
      </c>
      <c r="C257" s="109" t="s">
        <v>203</v>
      </c>
      <c r="D257" s="63" t="s">
        <v>151</v>
      </c>
      <c r="E257" s="25">
        <v>38.5</v>
      </c>
      <c r="F257" s="28"/>
      <c r="G257" s="64">
        <f t="shared" si="73"/>
        <v>0</v>
      </c>
      <c r="H257" s="65">
        <v>1.72</v>
      </c>
      <c r="I257" s="66">
        <v>66.22</v>
      </c>
      <c r="J257" s="67"/>
      <c r="M257" s="68"/>
      <c r="O257" s="63"/>
      <c r="P257" s="25"/>
      <c r="Q257" s="28"/>
      <c r="R257" s="64"/>
      <c r="S257" s="65"/>
      <c r="T257" s="66"/>
      <c r="U257" s="67"/>
      <c r="W257" s="63"/>
      <c r="X257" s="25"/>
      <c r="Y257" s="28"/>
      <c r="Z257" s="64"/>
      <c r="AA257" s="65"/>
      <c r="AB257" s="66"/>
      <c r="AC257" s="67"/>
      <c r="AE257" s="63"/>
      <c r="AF257" s="25"/>
      <c r="AG257" s="28"/>
      <c r="AH257" s="64"/>
      <c r="AI257" s="65"/>
      <c r="AJ257" s="66"/>
      <c r="AK257" s="67"/>
      <c r="AM257" s="63" t="s">
        <v>151</v>
      </c>
      <c r="AN257" s="25">
        <v>38.5</v>
      </c>
      <c r="AO257" s="28"/>
      <c r="AP257" s="64">
        <f t="shared" si="74"/>
        <v>0</v>
      </c>
      <c r="AQ257" s="65">
        <v>1.72</v>
      </c>
      <c r="AR257" s="66">
        <v>66.22</v>
      </c>
      <c r="AS257" s="67"/>
      <c r="AU257" s="63"/>
      <c r="AV257" s="25"/>
      <c r="AW257" s="28"/>
      <c r="AX257" s="64"/>
      <c r="AY257" s="65"/>
      <c r="AZ257" s="66"/>
      <c r="BA257" s="67"/>
      <c r="BC257" s="42"/>
    </row>
    <row r="258" spans="1:55" s="6" customFormat="1" ht="12.75" x14ac:dyDescent="0.2">
      <c r="A258" s="23">
        <v>242</v>
      </c>
      <c r="B258" s="61">
        <v>460300213</v>
      </c>
      <c r="C258" s="63" t="s">
        <v>186</v>
      </c>
      <c r="D258" s="63" t="s">
        <v>87</v>
      </c>
      <c r="E258" s="25">
        <v>60</v>
      </c>
      <c r="F258" s="28"/>
      <c r="G258" s="64">
        <f t="shared" si="73"/>
        <v>0</v>
      </c>
      <c r="H258" s="65">
        <v>4.07</v>
      </c>
      <c r="I258" s="66">
        <v>244.2</v>
      </c>
      <c r="J258" s="67"/>
      <c r="M258" s="68"/>
      <c r="O258" s="63"/>
      <c r="P258" s="25"/>
      <c r="Q258" s="28"/>
      <c r="R258" s="64"/>
      <c r="S258" s="65"/>
      <c r="T258" s="66"/>
      <c r="U258" s="67"/>
      <c r="W258" s="63"/>
      <c r="X258" s="25"/>
      <c r="Y258" s="28"/>
      <c r="Z258" s="64"/>
      <c r="AA258" s="65"/>
      <c r="AB258" s="66"/>
      <c r="AC258" s="67"/>
      <c r="AE258" s="63"/>
      <c r="AF258" s="25"/>
      <c r="AG258" s="28"/>
      <c r="AH258" s="64"/>
      <c r="AI258" s="65"/>
      <c r="AJ258" s="66"/>
      <c r="AK258" s="67"/>
      <c r="AM258" s="63" t="s">
        <v>87</v>
      </c>
      <c r="AN258" s="25">
        <v>60</v>
      </c>
      <c r="AO258" s="28"/>
      <c r="AP258" s="64">
        <f t="shared" si="74"/>
        <v>0</v>
      </c>
      <c r="AQ258" s="65">
        <v>4.07</v>
      </c>
      <c r="AR258" s="66">
        <v>244.2</v>
      </c>
      <c r="AS258" s="67"/>
      <c r="AU258" s="63"/>
      <c r="AV258" s="25"/>
      <c r="AW258" s="28"/>
      <c r="AX258" s="64"/>
      <c r="AY258" s="65"/>
      <c r="AZ258" s="66"/>
      <c r="BA258" s="67"/>
      <c r="BC258" s="42"/>
    </row>
    <row r="259" spans="1:55" s="104" customFormat="1" ht="12.75" x14ac:dyDescent="0.2">
      <c r="A259" s="105">
        <v>243</v>
      </c>
      <c r="B259" s="108">
        <v>460230013</v>
      </c>
      <c r="C259" s="109" t="s">
        <v>185</v>
      </c>
      <c r="D259" s="109" t="s">
        <v>42</v>
      </c>
      <c r="E259" s="106">
        <v>8</v>
      </c>
      <c r="F259" s="135"/>
      <c r="G259" s="64">
        <f t="shared" si="73"/>
        <v>0</v>
      </c>
      <c r="H259" s="110">
        <f>E259*0.46</f>
        <v>3.68</v>
      </c>
      <c r="I259" s="111">
        <f>E259*12</f>
        <v>96</v>
      </c>
      <c r="J259" s="112"/>
      <c r="M259" s="113"/>
      <c r="O259" s="109"/>
      <c r="P259" s="106"/>
      <c r="Q259" s="135"/>
      <c r="R259" s="134"/>
      <c r="S259" s="110"/>
      <c r="T259" s="111"/>
      <c r="U259" s="112"/>
      <c r="W259" s="109"/>
      <c r="X259" s="106"/>
      <c r="Y259" s="135"/>
      <c r="Z259" s="134"/>
      <c r="AA259" s="110"/>
      <c r="AB259" s="111"/>
      <c r="AC259" s="112"/>
      <c r="AE259" s="109"/>
      <c r="AF259" s="106"/>
      <c r="AG259" s="135"/>
      <c r="AH259" s="134"/>
      <c r="AI259" s="110"/>
      <c r="AJ259" s="111"/>
      <c r="AK259" s="112"/>
      <c r="AM259" s="109" t="s">
        <v>42</v>
      </c>
      <c r="AN259" s="106">
        <v>8</v>
      </c>
      <c r="AO259" s="135"/>
      <c r="AP259" s="64">
        <f t="shared" si="74"/>
        <v>0</v>
      </c>
      <c r="AQ259" s="110">
        <f>AN259*0.46</f>
        <v>3.68</v>
      </c>
      <c r="AR259" s="111">
        <f>AN259*12</f>
        <v>96</v>
      </c>
      <c r="AS259" s="112"/>
      <c r="AU259" s="109"/>
      <c r="AV259" s="106"/>
      <c r="AW259" s="133"/>
      <c r="AX259" s="64"/>
      <c r="AY259" s="110"/>
      <c r="AZ259" s="111"/>
      <c r="BA259" s="112"/>
      <c r="BC259" s="107"/>
    </row>
    <row r="260" spans="1:55" s="6" customFormat="1" ht="12.75" x14ac:dyDescent="0.2">
      <c r="A260" s="23">
        <v>244</v>
      </c>
      <c r="B260" s="61">
        <v>460300249</v>
      </c>
      <c r="C260" s="63" t="s">
        <v>156</v>
      </c>
      <c r="D260" s="63" t="s">
        <v>157</v>
      </c>
      <c r="E260" s="25">
        <v>160</v>
      </c>
      <c r="F260" s="28"/>
      <c r="G260" s="64">
        <f t="shared" si="73"/>
        <v>0</v>
      </c>
      <c r="H260" s="65">
        <v>0.13500000000000001</v>
      </c>
      <c r="I260" s="66">
        <v>21.6</v>
      </c>
      <c r="J260" s="67"/>
      <c r="M260" s="68"/>
      <c r="O260" s="63"/>
      <c r="P260" s="25"/>
      <c r="Q260" s="28"/>
      <c r="R260" s="64"/>
      <c r="S260" s="65"/>
      <c r="T260" s="66"/>
      <c r="U260" s="67"/>
      <c r="W260" s="63"/>
      <c r="X260" s="25"/>
      <c r="Y260" s="28"/>
      <c r="Z260" s="64"/>
      <c r="AA260" s="65"/>
      <c r="AB260" s="66"/>
      <c r="AC260" s="67"/>
      <c r="AE260" s="63"/>
      <c r="AF260" s="25"/>
      <c r="AG260" s="28"/>
      <c r="AH260" s="64"/>
      <c r="AI260" s="65"/>
      <c r="AJ260" s="66"/>
      <c r="AK260" s="67"/>
      <c r="AM260" s="63" t="s">
        <v>157</v>
      </c>
      <c r="AN260" s="25">
        <v>160</v>
      </c>
      <c r="AO260" s="28"/>
      <c r="AP260" s="64">
        <f t="shared" si="74"/>
        <v>0</v>
      </c>
      <c r="AQ260" s="65">
        <v>0.13500000000000001</v>
      </c>
      <c r="AR260" s="66">
        <v>21.6</v>
      </c>
      <c r="AS260" s="67"/>
      <c r="AU260" s="63"/>
      <c r="AV260" s="25"/>
      <c r="AW260" s="28"/>
      <c r="AX260" s="64"/>
      <c r="AY260" s="65"/>
      <c r="AZ260" s="66"/>
      <c r="BA260" s="67"/>
      <c r="BC260" s="42"/>
    </row>
    <row r="261" spans="1:55" s="6" customFormat="1" ht="12.75" x14ac:dyDescent="0.2">
      <c r="A261" s="23">
        <v>245</v>
      </c>
      <c r="B261" s="61">
        <v>460100002</v>
      </c>
      <c r="C261" s="63" t="s">
        <v>191</v>
      </c>
      <c r="D261" s="63" t="s">
        <v>42</v>
      </c>
      <c r="E261" s="25">
        <v>1</v>
      </c>
      <c r="F261" s="28"/>
      <c r="G261" s="64">
        <f t="shared" si="73"/>
        <v>0</v>
      </c>
      <c r="H261" s="65">
        <v>2.89</v>
      </c>
      <c r="I261" s="66">
        <v>2.89</v>
      </c>
      <c r="J261" s="67"/>
      <c r="M261" s="68"/>
      <c r="O261" s="63"/>
      <c r="P261" s="25"/>
      <c r="Q261" s="28"/>
      <c r="R261" s="64"/>
      <c r="S261" s="65"/>
      <c r="T261" s="66"/>
      <c r="U261" s="67"/>
      <c r="W261" s="63"/>
      <c r="X261" s="25"/>
      <c r="Y261" s="28"/>
      <c r="Z261" s="64"/>
      <c r="AA261" s="65"/>
      <c r="AB261" s="66"/>
      <c r="AC261" s="67"/>
      <c r="AE261" s="63"/>
      <c r="AF261" s="25"/>
      <c r="AG261" s="28"/>
      <c r="AH261" s="64"/>
      <c r="AI261" s="65"/>
      <c r="AJ261" s="66"/>
      <c r="AK261" s="67"/>
      <c r="AM261" s="63" t="s">
        <v>42</v>
      </c>
      <c r="AN261" s="25">
        <v>1</v>
      </c>
      <c r="AO261" s="28"/>
      <c r="AP261" s="64">
        <f t="shared" si="74"/>
        <v>0</v>
      </c>
      <c r="AQ261" s="65">
        <v>2.89</v>
      </c>
      <c r="AR261" s="66">
        <v>2.89</v>
      </c>
      <c r="AS261" s="67"/>
      <c r="AU261" s="63"/>
      <c r="AV261" s="25"/>
      <c r="AW261" s="28"/>
      <c r="AX261" s="64"/>
      <c r="AY261" s="65"/>
      <c r="AZ261" s="66"/>
      <c r="BA261" s="67"/>
      <c r="BC261" s="42"/>
    </row>
    <row r="262" spans="1:55" s="6" customFormat="1" ht="12.75" x14ac:dyDescent="0.2">
      <c r="A262" s="23">
        <v>246</v>
      </c>
      <c r="B262" s="61">
        <v>460050703</v>
      </c>
      <c r="C262" s="63" t="s">
        <v>158</v>
      </c>
      <c r="D262" s="63" t="s">
        <v>104</v>
      </c>
      <c r="E262" s="25">
        <v>0.25</v>
      </c>
      <c r="F262" s="28"/>
      <c r="G262" s="64">
        <f t="shared" si="73"/>
        <v>0</v>
      </c>
      <c r="H262" s="65">
        <v>2.77</v>
      </c>
      <c r="I262" s="66">
        <v>0.69</v>
      </c>
      <c r="J262" s="67"/>
      <c r="M262" s="68"/>
      <c r="O262" s="63"/>
      <c r="P262" s="25"/>
      <c r="Q262" s="28"/>
      <c r="R262" s="64"/>
      <c r="S262" s="65"/>
      <c r="T262" s="66"/>
      <c r="U262" s="67"/>
      <c r="W262" s="63"/>
      <c r="X262" s="25"/>
      <c r="Y262" s="28"/>
      <c r="Z262" s="64"/>
      <c r="AA262" s="65"/>
      <c r="AB262" s="66"/>
      <c r="AC262" s="67"/>
      <c r="AE262" s="63"/>
      <c r="AF262" s="25"/>
      <c r="AG262" s="28"/>
      <c r="AH262" s="64"/>
      <c r="AI262" s="65"/>
      <c r="AJ262" s="66"/>
      <c r="AK262" s="67"/>
      <c r="AM262" s="63" t="s">
        <v>104</v>
      </c>
      <c r="AN262" s="25">
        <v>0.25</v>
      </c>
      <c r="AO262" s="28"/>
      <c r="AP262" s="64">
        <f t="shared" si="74"/>
        <v>0</v>
      </c>
      <c r="AQ262" s="65">
        <v>2.77</v>
      </c>
      <c r="AR262" s="66">
        <v>0.69</v>
      </c>
      <c r="AS262" s="67"/>
      <c r="AU262" s="63"/>
      <c r="AV262" s="25"/>
      <c r="AW262" s="28"/>
      <c r="AX262" s="64"/>
      <c r="AY262" s="65"/>
      <c r="AZ262" s="66"/>
      <c r="BA262" s="67"/>
      <c r="BC262" s="42"/>
    </row>
    <row r="263" spans="1:55" s="6" customFormat="1" ht="12.75" x14ac:dyDescent="0.2">
      <c r="A263" s="23">
        <v>247</v>
      </c>
      <c r="B263" s="61">
        <v>460600001</v>
      </c>
      <c r="C263" s="62" t="s">
        <v>149</v>
      </c>
      <c r="D263" s="63" t="s">
        <v>104</v>
      </c>
      <c r="E263" s="25">
        <v>0.25</v>
      </c>
      <c r="F263" s="28"/>
      <c r="G263" s="64">
        <f t="shared" si="73"/>
        <v>0</v>
      </c>
      <c r="H263" s="65">
        <v>2.2799999999999998</v>
      </c>
      <c r="I263" s="66">
        <v>0.56999999999999995</v>
      </c>
      <c r="J263" s="67"/>
      <c r="M263" s="68"/>
      <c r="O263" s="63"/>
      <c r="P263" s="25"/>
      <c r="Q263" s="28"/>
      <c r="R263" s="64"/>
      <c r="S263" s="65"/>
      <c r="T263" s="66"/>
      <c r="U263" s="67"/>
      <c r="W263" s="63"/>
      <c r="X263" s="25"/>
      <c r="Y263" s="28"/>
      <c r="Z263" s="64"/>
      <c r="AA263" s="65"/>
      <c r="AB263" s="66"/>
      <c r="AC263" s="67"/>
      <c r="AE263" s="63"/>
      <c r="AF263" s="25"/>
      <c r="AG263" s="28"/>
      <c r="AH263" s="64"/>
      <c r="AI263" s="65"/>
      <c r="AJ263" s="66"/>
      <c r="AK263" s="67"/>
      <c r="AM263" s="63" t="s">
        <v>104</v>
      </c>
      <c r="AN263" s="25">
        <v>0.25</v>
      </c>
      <c r="AO263" s="28"/>
      <c r="AP263" s="64">
        <f t="shared" si="74"/>
        <v>0</v>
      </c>
      <c r="AQ263" s="65">
        <v>2.2799999999999998</v>
      </c>
      <c r="AR263" s="66">
        <v>0.56999999999999995</v>
      </c>
      <c r="AS263" s="67"/>
      <c r="AU263" s="63"/>
      <c r="AV263" s="25"/>
      <c r="AW263" s="28"/>
      <c r="AX263" s="64"/>
      <c r="AY263" s="65"/>
      <c r="AZ263" s="66"/>
      <c r="BA263" s="67"/>
      <c r="BC263" s="42"/>
    </row>
    <row r="264" spans="1:55" s="6" customFormat="1" ht="12.75" x14ac:dyDescent="0.2">
      <c r="A264" s="23">
        <v>248</v>
      </c>
      <c r="B264" s="61">
        <v>460100003</v>
      </c>
      <c r="C264" s="63" t="s">
        <v>159</v>
      </c>
      <c r="D264" s="63" t="s">
        <v>42</v>
      </c>
      <c r="E264" s="25">
        <v>26</v>
      </c>
      <c r="F264" s="102"/>
      <c r="G264" s="64">
        <f t="shared" si="73"/>
        <v>0</v>
      </c>
      <c r="H264" s="65">
        <v>2.89</v>
      </c>
      <c r="I264" s="66">
        <v>75.14</v>
      </c>
      <c r="J264" s="67"/>
      <c r="M264" s="68"/>
      <c r="O264" s="63"/>
      <c r="P264" s="25"/>
      <c r="Q264" s="102"/>
      <c r="R264" s="64"/>
      <c r="S264" s="65"/>
      <c r="T264" s="66"/>
      <c r="U264" s="67"/>
      <c r="W264" s="63"/>
      <c r="X264" s="25"/>
      <c r="Y264" s="102"/>
      <c r="Z264" s="64"/>
      <c r="AA264" s="65"/>
      <c r="AB264" s="66"/>
      <c r="AC264" s="67"/>
      <c r="AE264" s="63"/>
      <c r="AF264" s="25"/>
      <c r="AG264" s="102"/>
      <c r="AH264" s="64"/>
      <c r="AI264" s="65"/>
      <c r="AJ264" s="66"/>
      <c r="AK264" s="67"/>
      <c r="AM264" s="63" t="s">
        <v>42</v>
      </c>
      <c r="AN264" s="25">
        <v>26</v>
      </c>
      <c r="AO264" s="102"/>
      <c r="AP264" s="64">
        <f t="shared" si="74"/>
        <v>0</v>
      </c>
      <c r="AQ264" s="65">
        <v>2.89</v>
      </c>
      <c r="AR264" s="66">
        <v>75.14</v>
      </c>
      <c r="AS264" s="67"/>
      <c r="AU264" s="63"/>
      <c r="AV264" s="25"/>
      <c r="AW264" s="28"/>
      <c r="AX264" s="64"/>
      <c r="AY264" s="65"/>
      <c r="AZ264" s="66"/>
      <c r="BA264" s="67"/>
      <c r="BC264" s="42"/>
    </row>
    <row r="265" spans="1:55" s="6" customFormat="1" ht="12.75" x14ac:dyDescent="0.2">
      <c r="A265" s="23">
        <v>249</v>
      </c>
      <c r="B265" s="61">
        <v>460050703</v>
      </c>
      <c r="C265" s="63" t="s">
        <v>158</v>
      </c>
      <c r="D265" s="63" t="s">
        <v>104</v>
      </c>
      <c r="E265" s="25">
        <v>39</v>
      </c>
      <c r="F265" s="28"/>
      <c r="G265" s="64">
        <f t="shared" si="73"/>
        <v>0</v>
      </c>
      <c r="H265" s="65">
        <v>2.77</v>
      </c>
      <c r="I265" s="66">
        <v>108.03</v>
      </c>
      <c r="J265" s="67"/>
      <c r="M265" s="68"/>
      <c r="O265" s="63"/>
      <c r="P265" s="25"/>
      <c r="Q265" s="28"/>
      <c r="R265" s="64"/>
      <c r="S265" s="65"/>
      <c r="T265" s="66"/>
      <c r="U265" s="67"/>
      <c r="W265" s="63"/>
      <c r="X265" s="25"/>
      <c r="Y265" s="28"/>
      <c r="Z265" s="64"/>
      <c r="AA265" s="65"/>
      <c r="AB265" s="66"/>
      <c r="AC265" s="67"/>
      <c r="AE265" s="63"/>
      <c r="AF265" s="25"/>
      <c r="AG265" s="28"/>
      <c r="AH265" s="64"/>
      <c r="AI265" s="65"/>
      <c r="AJ265" s="66"/>
      <c r="AK265" s="67"/>
      <c r="AM265" s="63" t="s">
        <v>104</v>
      </c>
      <c r="AN265" s="25">
        <v>39</v>
      </c>
      <c r="AO265" s="28"/>
      <c r="AP265" s="64">
        <f t="shared" si="74"/>
        <v>0</v>
      </c>
      <c r="AQ265" s="65">
        <v>2.77</v>
      </c>
      <c r="AR265" s="66">
        <v>108.03</v>
      </c>
      <c r="AS265" s="67"/>
      <c r="AU265" s="63"/>
      <c r="AV265" s="25"/>
      <c r="AW265" s="28"/>
      <c r="AX265" s="64"/>
      <c r="AY265" s="65"/>
      <c r="AZ265" s="66"/>
      <c r="BA265" s="67"/>
      <c r="BC265" s="42"/>
    </row>
    <row r="266" spans="1:55" s="6" customFormat="1" ht="12.75" x14ac:dyDescent="0.2">
      <c r="A266" s="23">
        <v>250</v>
      </c>
      <c r="B266" s="61">
        <v>460600001</v>
      </c>
      <c r="C266" s="63" t="s">
        <v>149</v>
      </c>
      <c r="D266" s="63" t="s">
        <v>104</v>
      </c>
      <c r="E266" s="25">
        <v>39</v>
      </c>
      <c r="F266" s="28"/>
      <c r="G266" s="64">
        <f t="shared" si="73"/>
        <v>0</v>
      </c>
      <c r="H266" s="65">
        <v>2.2799999999999998</v>
      </c>
      <c r="I266" s="66">
        <v>88.92</v>
      </c>
      <c r="J266" s="67"/>
      <c r="M266" s="68"/>
      <c r="O266" s="63"/>
      <c r="P266" s="25"/>
      <c r="Q266" s="28"/>
      <c r="R266" s="64"/>
      <c r="S266" s="65"/>
      <c r="T266" s="66"/>
      <c r="U266" s="67"/>
      <c r="W266" s="63"/>
      <c r="X266" s="25"/>
      <c r="Y266" s="28"/>
      <c r="Z266" s="64"/>
      <c r="AA266" s="65"/>
      <c r="AB266" s="66"/>
      <c r="AC266" s="67"/>
      <c r="AE266" s="63"/>
      <c r="AF266" s="25"/>
      <c r="AG266" s="28"/>
      <c r="AH266" s="64"/>
      <c r="AI266" s="65"/>
      <c r="AJ266" s="66"/>
      <c r="AK266" s="67"/>
      <c r="AM266" s="63" t="s">
        <v>104</v>
      </c>
      <c r="AN266" s="25">
        <v>39</v>
      </c>
      <c r="AO266" s="28"/>
      <c r="AP266" s="64">
        <f t="shared" si="74"/>
        <v>0</v>
      </c>
      <c r="AQ266" s="65">
        <v>2.2799999999999998</v>
      </c>
      <c r="AR266" s="66">
        <v>88.92</v>
      </c>
      <c r="AS266" s="67"/>
      <c r="AU266" s="63"/>
      <c r="AV266" s="25"/>
      <c r="AW266" s="28"/>
      <c r="AX266" s="64"/>
      <c r="AY266" s="65"/>
      <c r="AZ266" s="66"/>
      <c r="BA266" s="67"/>
      <c r="BC266" s="42"/>
    </row>
    <row r="267" spans="1:55" s="6" customFormat="1" ht="12.75" x14ac:dyDescent="0.2">
      <c r="A267" s="23">
        <v>251</v>
      </c>
      <c r="B267" s="61">
        <v>460200163</v>
      </c>
      <c r="C267" s="63" t="s">
        <v>152</v>
      </c>
      <c r="D267" s="63" t="s">
        <v>87</v>
      </c>
      <c r="E267" s="25">
        <v>720</v>
      </c>
      <c r="F267" s="28"/>
      <c r="G267" s="64">
        <f t="shared" si="73"/>
        <v>0</v>
      </c>
      <c r="H267" s="65">
        <v>0.33900000000000002</v>
      </c>
      <c r="I267" s="66">
        <v>244.08</v>
      </c>
      <c r="J267" s="67"/>
      <c r="M267" s="68"/>
      <c r="O267" s="63"/>
      <c r="P267" s="25"/>
      <c r="Q267" s="28"/>
      <c r="R267" s="64"/>
      <c r="S267" s="65"/>
      <c r="T267" s="66"/>
      <c r="U267" s="67"/>
      <c r="W267" s="63"/>
      <c r="X267" s="25"/>
      <c r="Y267" s="28"/>
      <c r="Z267" s="64"/>
      <c r="AA267" s="65"/>
      <c r="AB267" s="66"/>
      <c r="AC267" s="67"/>
      <c r="AE267" s="63"/>
      <c r="AF267" s="25"/>
      <c r="AG267" s="28"/>
      <c r="AH267" s="64"/>
      <c r="AI267" s="65"/>
      <c r="AJ267" s="66"/>
      <c r="AK267" s="67"/>
      <c r="AM267" s="63" t="s">
        <v>87</v>
      </c>
      <c r="AN267" s="25">
        <v>720</v>
      </c>
      <c r="AO267" s="28"/>
      <c r="AP267" s="64">
        <f t="shared" si="74"/>
        <v>0</v>
      </c>
      <c r="AQ267" s="65">
        <v>0.33900000000000002</v>
      </c>
      <c r="AR267" s="66">
        <v>244.08</v>
      </c>
      <c r="AS267" s="67"/>
      <c r="AU267" s="63"/>
      <c r="AV267" s="25"/>
      <c r="AW267" s="28"/>
      <c r="AX267" s="64"/>
      <c r="AY267" s="65"/>
      <c r="AZ267" s="66"/>
      <c r="BA267" s="67"/>
      <c r="BC267" s="42"/>
    </row>
    <row r="268" spans="1:55" s="6" customFormat="1" ht="12.75" x14ac:dyDescent="0.2">
      <c r="A268" s="23">
        <v>252</v>
      </c>
      <c r="B268" s="61">
        <v>460490012</v>
      </c>
      <c r="C268" s="63" t="s">
        <v>148</v>
      </c>
      <c r="D268" s="63" t="s">
        <v>87</v>
      </c>
      <c r="E268" s="25">
        <v>720</v>
      </c>
      <c r="F268" s="28"/>
      <c r="G268" s="64">
        <f t="shared" si="73"/>
        <v>0</v>
      </c>
      <c r="H268" s="65">
        <v>2.5999999999999999E-2</v>
      </c>
      <c r="I268" s="66">
        <v>18.72</v>
      </c>
      <c r="J268" s="67"/>
      <c r="M268" s="68"/>
      <c r="O268" s="63"/>
      <c r="P268" s="25"/>
      <c r="Q268" s="28"/>
      <c r="R268" s="64"/>
      <c r="S268" s="65"/>
      <c r="T268" s="66"/>
      <c r="U268" s="67"/>
      <c r="W268" s="63"/>
      <c r="X268" s="25"/>
      <c r="Y268" s="28"/>
      <c r="Z268" s="64"/>
      <c r="AA268" s="65"/>
      <c r="AB268" s="66"/>
      <c r="AC268" s="67"/>
      <c r="AE268" s="63"/>
      <c r="AF268" s="25"/>
      <c r="AG268" s="28"/>
      <c r="AH268" s="64"/>
      <c r="AI268" s="65"/>
      <c r="AJ268" s="66"/>
      <c r="AK268" s="67"/>
      <c r="AM268" s="63" t="s">
        <v>87</v>
      </c>
      <c r="AN268" s="25">
        <v>720</v>
      </c>
      <c r="AO268" s="28"/>
      <c r="AP268" s="64">
        <f t="shared" si="74"/>
        <v>0</v>
      </c>
      <c r="AQ268" s="65">
        <v>2.5999999999999999E-2</v>
      </c>
      <c r="AR268" s="66">
        <v>18.72</v>
      </c>
      <c r="AS268" s="67"/>
      <c r="AU268" s="63"/>
      <c r="AV268" s="25"/>
      <c r="AW268" s="28"/>
      <c r="AX268" s="64"/>
      <c r="AY268" s="65"/>
      <c r="AZ268" s="66"/>
      <c r="BA268" s="67"/>
      <c r="BC268" s="42"/>
    </row>
    <row r="269" spans="1:55" s="6" customFormat="1" ht="12.75" x14ac:dyDescent="0.2">
      <c r="A269" s="23">
        <v>253</v>
      </c>
      <c r="B269" s="61">
        <v>460510031</v>
      </c>
      <c r="C269" s="63" t="s">
        <v>189</v>
      </c>
      <c r="D269" s="63" t="s">
        <v>87</v>
      </c>
      <c r="E269" s="25">
        <v>720</v>
      </c>
      <c r="F269" s="28"/>
      <c r="G269" s="64">
        <f t="shared" si="73"/>
        <v>0</v>
      </c>
      <c r="H269" s="65">
        <v>6.3E-2</v>
      </c>
      <c r="I269" s="66">
        <v>45.36</v>
      </c>
      <c r="J269" s="67"/>
      <c r="M269" s="68"/>
      <c r="O269" s="63"/>
      <c r="P269" s="25"/>
      <c r="Q269" s="28"/>
      <c r="R269" s="64"/>
      <c r="S269" s="65"/>
      <c r="T269" s="66"/>
      <c r="U269" s="67"/>
      <c r="W269" s="63"/>
      <c r="X269" s="25"/>
      <c r="Y269" s="28"/>
      <c r="Z269" s="64"/>
      <c r="AA269" s="65"/>
      <c r="AB269" s="66"/>
      <c r="AC269" s="67"/>
      <c r="AE269" s="63"/>
      <c r="AF269" s="25"/>
      <c r="AG269" s="28"/>
      <c r="AH269" s="64"/>
      <c r="AI269" s="65"/>
      <c r="AJ269" s="66"/>
      <c r="AK269" s="67"/>
      <c r="AM269" s="63" t="s">
        <v>87</v>
      </c>
      <c r="AN269" s="25">
        <v>720</v>
      </c>
      <c r="AO269" s="28"/>
      <c r="AP269" s="64">
        <f t="shared" si="74"/>
        <v>0</v>
      </c>
      <c r="AQ269" s="65">
        <v>6.3E-2</v>
      </c>
      <c r="AR269" s="66">
        <v>45.36</v>
      </c>
      <c r="AS269" s="67"/>
      <c r="AU269" s="63"/>
      <c r="AV269" s="25"/>
      <c r="AW269" s="28"/>
      <c r="AX269" s="64"/>
      <c r="AY269" s="65"/>
      <c r="AZ269" s="66"/>
      <c r="BA269" s="67"/>
      <c r="BC269" s="42"/>
    </row>
    <row r="270" spans="1:55" s="6" customFormat="1" ht="12.75" x14ac:dyDescent="0.2">
      <c r="A270" s="23">
        <v>254</v>
      </c>
      <c r="B270" s="61">
        <v>460560163</v>
      </c>
      <c r="C270" s="63" t="s">
        <v>154</v>
      </c>
      <c r="D270" s="63" t="s">
        <v>87</v>
      </c>
      <c r="E270" s="25">
        <v>720</v>
      </c>
      <c r="F270" s="28"/>
      <c r="G270" s="64">
        <f t="shared" si="73"/>
        <v>0</v>
      </c>
      <c r="H270" s="65">
        <v>0.128</v>
      </c>
      <c r="I270" s="66">
        <v>92.16</v>
      </c>
      <c r="J270" s="67"/>
      <c r="M270" s="68"/>
      <c r="O270" s="63"/>
      <c r="P270" s="25"/>
      <c r="Q270" s="28"/>
      <c r="R270" s="64"/>
      <c r="S270" s="65"/>
      <c r="T270" s="66"/>
      <c r="U270" s="67"/>
      <c r="W270" s="63"/>
      <c r="X270" s="25"/>
      <c r="Y270" s="28"/>
      <c r="Z270" s="64"/>
      <c r="AA270" s="65"/>
      <c r="AB270" s="66"/>
      <c r="AC270" s="67"/>
      <c r="AE270" s="63"/>
      <c r="AF270" s="25"/>
      <c r="AG270" s="28"/>
      <c r="AH270" s="64"/>
      <c r="AI270" s="65"/>
      <c r="AJ270" s="66"/>
      <c r="AK270" s="67"/>
      <c r="AM270" s="63" t="s">
        <v>87</v>
      </c>
      <c r="AN270" s="25">
        <v>720</v>
      </c>
      <c r="AO270" s="28"/>
      <c r="AP270" s="64">
        <f t="shared" si="74"/>
        <v>0</v>
      </c>
      <c r="AQ270" s="65">
        <v>0.128</v>
      </c>
      <c r="AR270" s="66">
        <v>92.16</v>
      </c>
      <c r="AS270" s="67"/>
      <c r="AU270" s="63"/>
      <c r="AV270" s="25"/>
      <c r="AW270" s="28"/>
      <c r="AX270" s="64"/>
      <c r="AY270" s="65"/>
      <c r="AZ270" s="66"/>
      <c r="BA270" s="67"/>
      <c r="BC270" s="42"/>
    </row>
    <row r="271" spans="1:55" s="6" customFormat="1" ht="12.75" x14ac:dyDescent="0.2">
      <c r="A271" s="23">
        <v>255</v>
      </c>
      <c r="B271" s="61">
        <v>460600001</v>
      </c>
      <c r="C271" s="63" t="s">
        <v>149</v>
      </c>
      <c r="D271" s="63" t="s">
        <v>104</v>
      </c>
      <c r="E271" s="25">
        <v>2.16</v>
      </c>
      <c r="F271" s="28"/>
      <c r="G271" s="64">
        <f t="shared" si="73"/>
        <v>0</v>
      </c>
      <c r="H271" s="65">
        <v>2.2799999999999998</v>
      </c>
      <c r="I271" s="66">
        <v>4.92</v>
      </c>
      <c r="J271" s="67"/>
      <c r="M271" s="68"/>
      <c r="O271" s="63"/>
      <c r="P271" s="25"/>
      <c r="Q271" s="28"/>
      <c r="R271" s="64"/>
      <c r="S271" s="65"/>
      <c r="T271" s="66"/>
      <c r="U271" s="67"/>
      <c r="W271" s="63"/>
      <c r="X271" s="25"/>
      <c r="Y271" s="28"/>
      <c r="Z271" s="64"/>
      <c r="AA271" s="65"/>
      <c r="AB271" s="66"/>
      <c r="AC271" s="67"/>
      <c r="AE271" s="63"/>
      <c r="AF271" s="25"/>
      <c r="AG271" s="28"/>
      <c r="AH271" s="64"/>
      <c r="AI271" s="65"/>
      <c r="AJ271" s="66"/>
      <c r="AK271" s="67"/>
      <c r="AM271" s="63" t="s">
        <v>104</v>
      </c>
      <c r="AN271" s="25">
        <v>2.16</v>
      </c>
      <c r="AO271" s="28"/>
      <c r="AP271" s="64">
        <f t="shared" si="74"/>
        <v>0</v>
      </c>
      <c r="AQ271" s="65">
        <v>2.2799999999999998</v>
      </c>
      <c r="AR271" s="66">
        <v>4.92</v>
      </c>
      <c r="AS271" s="67"/>
      <c r="AU271" s="63"/>
      <c r="AV271" s="25"/>
      <c r="AW271" s="28"/>
      <c r="AX271" s="64"/>
      <c r="AY271" s="65"/>
      <c r="AZ271" s="66"/>
      <c r="BA271" s="67"/>
      <c r="BC271" s="42"/>
    </row>
    <row r="272" spans="1:55" s="6" customFormat="1" ht="12.75" x14ac:dyDescent="0.2">
      <c r="A272" s="23">
        <v>256</v>
      </c>
      <c r="B272" s="61">
        <v>460620013</v>
      </c>
      <c r="C272" s="63" t="s">
        <v>150</v>
      </c>
      <c r="D272" s="63" t="s">
        <v>151</v>
      </c>
      <c r="E272" s="25">
        <v>252</v>
      </c>
      <c r="F272" s="28"/>
      <c r="G272" s="64">
        <f t="shared" si="73"/>
        <v>0</v>
      </c>
      <c r="H272" s="65">
        <v>0.112</v>
      </c>
      <c r="I272" s="66">
        <v>28.22</v>
      </c>
      <c r="J272" s="67"/>
      <c r="M272" s="68"/>
      <c r="O272" s="63"/>
      <c r="P272" s="25"/>
      <c r="Q272" s="28"/>
      <c r="R272" s="64"/>
      <c r="S272" s="65"/>
      <c r="T272" s="66"/>
      <c r="U272" s="67"/>
      <c r="W272" s="63"/>
      <c r="X272" s="25"/>
      <c r="Y272" s="28"/>
      <c r="Z272" s="64"/>
      <c r="AA272" s="65"/>
      <c r="AB272" s="66"/>
      <c r="AC272" s="67"/>
      <c r="AE272" s="63"/>
      <c r="AF272" s="25"/>
      <c r="AG272" s="28"/>
      <c r="AH272" s="64"/>
      <c r="AI272" s="65"/>
      <c r="AJ272" s="66"/>
      <c r="AK272" s="67"/>
      <c r="AM272" s="63" t="s">
        <v>151</v>
      </c>
      <c r="AN272" s="25">
        <v>252</v>
      </c>
      <c r="AO272" s="28"/>
      <c r="AP272" s="64">
        <f t="shared" si="74"/>
        <v>0</v>
      </c>
      <c r="AQ272" s="65">
        <v>0.112</v>
      </c>
      <c r="AR272" s="66">
        <v>28.22</v>
      </c>
      <c r="AS272" s="67"/>
      <c r="AU272" s="63"/>
      <c r="AV272" s="25"/>
      <c r="AW272" s="28"/>
      <c r="AX272" s="64"/>
      <c r="AY272" s="65"/>
      <c r="AZ272" s="66"/>
      <c r="BA272" s="67"/>
      <c r="BC272" s="42"/>
    </row>
    <row r="273" spans="1:55" s="6" customFormat="1" ht="12.75" x14ac:dyDescent="0.2">
      <c r="A273" s="23">
        <v>257</v>
      </c>
      <c r="B273" s="61">
        <v>460200163</v>
      </c>
      <c r="C273" s="63" t="s">
        <v>152</v>
      </c>
      <c r="D273" s="63" t="s">
        <v>87</v>
      </c>
      <c r="E273" s="25">
        <v>500</v>
      </c>
      <c r="F273" s="28"/>
      <c r="G273" s="64">
        <f t="shared" si="73"/>
        <v>0</v>
      </c>
      <c r="H273" s="65">
        <v>0.33900000000000002</v>
      </c>
      <c r="I273" s="66">
        <v>169.5</v>
      </c>
      <c r="J273" s="67"/>
      <c r="M273" s="68"/>
      <c r="O273" s="63"/>
      <c r="P273" s="25"/>
      <c r="Q273" s="28"/>
      <c r="R273" s="64"/>
      <c r="S273" s="65"/>
      <c r="T273" s="66"/>
      <c r="U273" s="67"/>
      <c r="W273" s="63"/>
      <c r="X273" s="25"/>
      <c r="Y273" s="28"/>
      <c r="Z273" s="64"/>
      <c r="AA273" s="65"/>
      <c r="AB273" s="66"/>
      <c r="AC273" s="67"/>
      <c r="AE273" s="63"/>
      <c r="AF273" s="25"/>
      <c r="AG273" s="28"/>
      <c r="AH273" s="64"/>
      <c r="AI273" s="65"/>
      <c r="AJ273" s="66"/>
      <c r="AK273" s="67"/>
      <c r="AM273" s="63"/>
      <c r="AN273" s="25"/>
      <c r="AO273" s="28"/>
      <c r="AP273" s="64"/>
      <c r="AQ273" s="65"/>
      <c r="AR273" s="66"/>
      <c r="AS273" s="67"/>
      <c r="AU273" s="63" t="s">
        <v>87</v>
      </c>
      <c r="AV273" s="25">
        <v>500</v>
      </c>
      <c r="AW273" s="28"/>
      <c r="AX273" s="64">
        <v>54000</v>
      </c>
      <c r="AY273" s="65">
        <v>0.33900000000000002</v>
      </c>
      <c r="AZ273" s="66">
        <v>169.5</v>
      </c>
      <c r="BA273" s="67"/>
      <c r="BC273" s="42"/>
    </row>
    <row r="274" spans="1:55" s="6" customFormat="1" ht="12.75" x14ac:dyDescent="0.2">
      <c r="A274" s="23">
        <v>258</v>
      </c>
      <c r="B274" s="61">
        <v>460490012</v>
      </c>
      <c r="C274" s="63" t="s">
        <v>148</v>
      </c>
      <c r="D274" s="63" t="s">
        <v>87</v>
      </c>
      <c r="E274" s="25">
        <v>500</v>
      </c>
      <c r="F274" s="28"/>
      <c r="G274" s="64">
        <f t="shared" si="73"/>
        <v>0</v>
      </c>
      <c r="H274" s="65">
        <v>2.5999999999999999E-2</v>
      </c>
      <c r="I274" s="66">
        <v>13</v>
      </c>
      <c r="J274" s="67"/>
      <c r="M274" s="68"/>
      <c r="O274" s="63"/>
      <c r="P274" s="25"/>
      <c r="Q274" s="28"/>
      <c r="R274" s="64"/>
      <c r="S274" s="65"/>
      <c r="T274" s="66"/>
      <c r="U274" s="67"/>
      <c r="W274" s="63"/>
      <c r="X274" s="25"/>
      <c r="Y274" s="28"/>
      <c r="Z274" s="64"/>
      <c r="AA274" s="65"/>
      <c r="AB274" s="66"/>
      <c r="AC274" s="67"/>
      <c r="AE274" s="63"/>
      <c r="AF274" s="25"/>
      <c r="AG274" s="28"/>
      <c r="AH274" s="64"/>
      <c r="AI274" s="65"/>
      <c r="AJ274" s="66"/>
      <c r="AK274" s="67"/>
      <c r="AM274" s="63"/>
      <c r="AN274" s="25"/>
      <c r="AO274" s="28"/>
      <c r="AP274" s="64"/>
      <c r="AQ274" s="65"/>
      <c r="AR274" s="66"/>
      <c r="AS274" s="67"/>
      <c r="AU274" s="63" t="s">
        <v>87</v>
      </c>
      <c r="AV274" s="25">
        <v>500</v>
      </c>
      <c r="AW274" s="28"/>
      <c r="AX274" s="64">
        <v>4150</v>
      </c>
      <c r="AY274" s="65">
        <v>2.5999999999999999E-2</v>
      </c>
      <c r="AZ274" s="66">
        <v>13</v>
      </c>
      <c r="BA274" s="67"/>
      <c r="BC274" s="42"/>
    </row>
    <row r="275" spans="1:55" s="6" customFormat="1" ht="12.75" x14ac:dyDescent="0.2">
      <c r="A275" s="23">
        <v>259</v>
      </c>
      <c r="B275" s="61">
        <v>460510031</v>
      </c>
      <c r="C275" s="63" t="s">
        <v>189</v>
      </c>
      <c r="D275" s="63" t="s">
        <v>87</v>
      </c>
      <c r="E275" s="25">
        <v>500</v>
      </c>
      <c r="F275" s="28"/>
      <c r="G275" s="64">
        <f t="shared" si="73"/>
        <v>0</v>
      </c>
      <c r="H275" s="65">
        <v>6.3E-2</v>
      </c>
      <c r="I275" s="66">
        <v>31.5</v>
      </c>
      <c r="J275" s="67"/>
      <c r="M275" s="68"/>
      <c r="O275" s="63"/>
      <c r="P275" s="25"/>
      <c r="Q275" s="28"/>
      <c r="R275" s="64"/>
      <c r="S275" s="65"/>
      <c r="T275" s="66"/>
      <c r="U275" s="67"/>
      <c r="W275" s="63"/>
      <c r="X275" s="25"/>
      <c r="Y275" s="28"/>
      <c r="Z275" s="64"/>
      <c r="AA275" s="65"/>
      <c r="AB275" s="66"/>
      <c r="AC275" s="67"/>
      <c r="AE275" s="63"/>
      <c r="AF275" s="25"/>
      <c r="AG275" s="28"/>
      <c r="AH275" s="64"/>
      <c r="AI275" s="65"/>
      <c r="AJ275" s="66"/>
      <c r="AK275" s="67"/>
      <c r="AM275" s="63"/>
      <c r="AN275" s="25"/>
      <c r="AO275" s="28"/>
      <c r="AP275" s="64"/>
      <c r="AQ275" s="65"/>
      <c r="AR275" s="66"/>
      <c r="AS275" s="67"/>
      <c r="AU275" s="63" t="s">
        <v>87</v>
      </c>
      <c r="AV275" s="25">
        <v>500</v>
      </c>
      <c r="AW275" s="28"/>
      <c r="AX275" s="64">
        <v>10100</v>
      </c>
      <c r="AY275" s="65">
        <v>6.3E-2</v>
      </c>
      <c r="AZ275" s="66">
        <v>31.5</v>
      </c>
      <c r="BA275" s="67"/>
      <c r="BC275" s="42"/>
    </row>
    <row r="276" spans="1:55" s="6" customFormat="1" ht="12.75" x14ac:dyDescent="0.2">
      <c r="A276" s="23">
        <v>260</v>
      </c>
      <c r="B276" s="61">
        <v>460560163</v>
      </c>
      <c r="C276" s="63" t="s">
        <v>154</v>
      </c>
      <c r="D276" s="63" t="s">
        <v>87</v>
      </c>
      <c r="E276" s="25">
        <v>500</v>
      </c>
      <c r="F276" s="28"/>
      <c r="G276" s="64">
        <f t="shared" si="73"/>
        <v>0</v>
      </c>
      <c r="H276" s="65">
        <v>0.128</v>
      </c>
      <c r="I276" s="66">
        <v>64</v>
      </c>
      <c r="J276" s="67"/>
      <c r="M276" s="68"/>
      <c r="O276" s="63"/>
      <c r="P276" s="25"/>
      <c r="Q276" s="28"/>
      <c r="R276" s="64"/>
      <c r="S276" s="65"/>
      <c r="T276" s="66"/>
      <c r="U276" s="67"/>
      <c r="W276" s="63"/>
      <c r="X276" s="25"/>
      <c r="Y276" s="28"/>
      <c r="Z276" s="64"/>
      <c r="AA276" s="65"/>
      <c r="AB276" s="66"/>
      <c r="AC276" s="67"/>
      <c r="AE276" s="63"/>
      <c r="AF276" s="25"/>
      <c r="AG276" s="28"/>
      <c r="AH276" s="64"/>
      <c r="AI276" s="65"/>
      <c r="AJ276" s="66"/>
      <c r="AK276" s="67"/>
      <c r="AM276" s="63"/>
      <c r="AN276" s="25"/>
      <c r="AO276" s="28"/>
      <c r="AP276" s="64"/>
      <c r="AQ276" s="65"/>
      <c r="AR276" s="66"/>
      <c r="AS276" s="67"/>
      <c r="AU276" s="63" t="s">
        <v>87</v>
      </c>
      <c r="AV276" s="25">
        <v>500</v>
      </c>
      <c r="AW276" s="28"/>
      <c r="AX276" s="64">
        <v>20500</v>
      </c>
      <c r="AY276" s="65">
        <v>0.128</v>
      </c>
      <c r="AZ276" s="66">
        <v>64</v>
      </c>
      <c r="BA276" s="67"/>
      <c r="BC276" s="42"/>
    </row>
    <row r="277" spans="1:55" s="6" customFormat="1" ht="12.75" x14ac:dyDescent="0.2">
      <c r="A277" s="23">
        <v>261</v>
      </c>
      <c r="B277" s="61">
        <v>460600001</v>
      </c>
      <c r="C277" s="63" t="s">
        <v>149</v>
      </c>
      <c r="D277" s="63" t="s">
        <v>104</v>
      </c>
      <c r="E277" s="25">
        <v>1.5</v>
      </c>
      <c r="F277" s="28"/>
      <c r="G277" s="64">
        <f t="shared" si="73"/>
        <v>0</v>
      </c>
      <c r="H277" s="65">
        <v>2.2799999999999998</v>
      </c>
      <c r="I277" s="66">
        <v>3.42</v>
      </c>
      <c r="J277" s="67"/>
      <c r="M277" s="68"/>
      <c r="O277" s="63"/>
      <c r="P277" s="25"/>
      <c r="Q277" s="28"/>
      <c r="R277" s="64"/>
      <c r="S277" s="65"/>
      <c r="T277" s="66"/>
      <c r="U277" s="67"/>
      <c r="W277" s="63"/>
      <c r="X277" s="25"/>
      <c r="Y277" s="28"/>
      <c r="Z277" s="64"/>
      <c r="AA277" s="65"/>
      <c r="AB277" s="66"/>
      <c r="AC277" s="67"/>
      <c r="AE277" s="63"/>
      <c r="AF277" s="25"/>
      <c r="AG277" s="28"/>
      <c r="AH277" s="64"/>
      <c r="AI277" s="65"/>
      <c r="AJ277" s="66"/>
      <c r="AK277" s="67"/>
      <c r="AM277" s="63"/>
      <c r="AN277" s="25"/>
      <c r="AO277" s="28"/>
      <c r="AP277" s="64"/>
      <c r="AQ277" s="65"/>
      <c r="AR277" s="66"/>
      <c r="AS277" s="67"/>
      <c r="AU277" s="63" t="s">
        <v>104</v>
      </c>
      <c r="AV277" s="25">
        <v>1.5</v>
      </c>
      <c r="AW277" s="28"/>
      <c r="AX277" s="64">
        <v>1095</v>
      </c>
      <c r="AY277" s="65">
        <v>2.2799999999999998</v>
      </c>
      <c r="AZ277" s="66">
        <v>3.42</v>
      </c>
      <c r="BA277" s="67"/>
      <c r="BC277" s="42"/>
    </row>
    <row r="278" spans="1:55" s="6" customFormat="1" ht="12.75" x14ac:dyDescent="0.2">
      <c r="A278" s="23">
        <v>262</v>
      </c>
      <c r="B278" s="61">
        <v>460620013</v>
      </c>
      <c r="C278" s="63" t="s">
        <v>150</v>
      </c>
      <c r="D278" s="63" t="s">
        <v>151</v>
      </c>
      <c r="E278" s="25">
        <v>175</v>
      </c>
      <c r="F278" s="28"/>
      <c r="G278" s="64">
        <f t="shared" si="73"/>
        <v>0</v>
      </c>
      <c r="H278" s="65">
        <v>0.112</v>
      </c>
      <c r="I278" s="66">
        <v>19.600000000000001</v>
      </c>
      <c r="J278" s="67"/>
      <c r="M278" s="68"/>
      <c r="O278" s="63"/>
      <c r="P278" s="25"/>
      <c r="Q278" s="28"/>
      <c r="R278" s="64"/>
      <c r="S278" s="65"/>
      <c r="T278" s="66"/>
      <c r="U278" s="67"/>
      <c r="W278" s="63"/>
      <c r="X278" s="25"/>
      <c r="Y278" s="28"/>
      <c r="Z278" s="64"/>
      <c r="AA278" s="65"/>
      <c r="AB278" s="66"/>
      <c r="AC278" s="67"/>
      <c r="AE278" s="63"/>
      <c r="AF278" s="25"/>
      <c r="AG278" s="28"/>
      <c r="AH278" s="64"/>
      <c r="AI278" s="65"/>
      <c r="AJ278" s="66"/>
      <c r="AK278" s="67"/>
      <c r="AM278" s="63"/>
      <c r="AN278" s="25"/>
      <c r="AO278" s="28"/>
      <c r="AP278" s="64"/>
      <c r="AQ278" s="65"/>
      <c r="AR278" s="66"/>
      <c r="AS278" s="67"/>
      <c r="AU278" s="63" t="s">
        <v>151</v>
      </c>
      <c r="AV278" s="25">
        <v>175</v>
      </c>
      <c r="AW278" s="28"/>
      <c r="AX278" s="64">
        <v>6265</v>
      </c>
      <c r="AY278" s="65">
        <v>0.112</v>
      </c>
      <c r="AZ278" s="66">
        <v>19.600000000000001</v>
      </c>
      <c r="BA278" s="67"/>
      <c r="BC278" s="42"/>
    </row>
    <row r="279" spans="1:55" s="6" customFormat="1" ht="12.75" x14ac:dyDescent="0.2">
      <c r="A279" s="23">
        <v>263</v>
      </c>
      <c r="B279" s="61">
        <v>460300213</v>
      </c>
      <c r="C279" s="63" t="s">
        <v>186</v>
      </c>
      <c r="D279" s="63" t="s">
        <v>87</v>
      </c>
      <c r="E279" s="25">
        <v>60</v>
      </c>
      <c r="F279" s="28"/>
      <c r="G279" s="64">
        <f t="shared" si="73"/>
        <v>0</v>
      </c>
      <c r="H279" s="65">
        <v>4.07</v>
      </c>
      <c r="I279" s="66">
        <v>244.2</v>
      </c>
      <c r="J279" s="67"/>
      <c r="M279" s="68"/>
      <c r="O279" s="63"/>
      <c r="P279" s="25"/>
      <c r="Q279" s="28"/>
      <c r="R279" s="64"/>
      <c r="S279" s="65"/>
      <c r="T279" s="66"/>
      <c r="U279" s="67"/>
      <c r="W279" s="63"/>
      <c r="X279" s="25"/>
      <c r="Y279" s="28"/>
      <c r="Z279" s="64"/>
      <c r="AA279" s="65"/>
      <c r="AB279" s="66"/>
      <c r="AC279" s="67"/>
      <c r="AE279" s="63"/>
      <c r="AF279" s="25"/>
      <c r="AG279" s="28"/>
      <c r="AH279" s="64"/>
      <c r="AI279" s="65"/>
      <c r="AJ279" s="66"/>
      <c r="AK279" s="67"/>
      <c r="AM279" s="63"/>
      <c r="AN279" s="25"/>
      <c r="AO279" s="28"/>
      <c r="AP279" s="64"/>
      <c r="AQ279" s="65"/>
      <c r="AR279" s="66"/>
      <c r="AS279" s="67"/>
      <c r="AU279" s="63" t="s">
        <v>87</v>
      </c>
      <c r="AV279" s="25">
        <v>60</v>
      </c>
      <c r="AW279" s="28"/>
      <c r="AX279" s="64">
        <v>78000</v>
      </c>
      <c r="AY279" s="65">
        <v>4.07</v>
      </c>
      <c r="AZ279" s="66">
        <v>244.2</v>
      </c>
      <c r="BA279" s="67"/>
      <c r="BC279" s="42"/>
    </row>
    <row r="280" spans="1:55" s="104" customFormat="1" ht="12.75" x14ac:dyDescent="0.2">
      <c r="A280" s="105">
        <v>264</v>
      </c>
      <c r="B280" s="108">
        <v>460230013</v>
      </c>
      <c r="C280" s="109" t="s">
        <v>185</v>
      </c>
      <c r="D280" s="109" t="s">
        <v>42</v>
      </c>
      <c r="E280" s="106">
        <v>8</v>
      </c>
      <c r="F280" s="135"/>
      <c r="G280" s="64">
        <f t="shared" si="73"/>
        <v>0</v>
      </c>
      <c r="H280" s="110">
        <f>E280*0.46</f>
        <v>3.68</v>
      </c>
      <c r="I280" s="111">
        <f>E280*12</f>
        <v>96</v>
      </c>
      <c r="J280" s="112"/>
      <c r="M280" s="113"/>
      <c r="O280" s="109"/>
      <c r="P280" s="106"/>
      <c r="Q280" s="135"/>
      <c r="R280" s="134"/>
      <c r="S280" s="110"/>
      <c r="T280" s="111"/>
      <c r="U280" s="112"/>
      <c r="W280" s="109"/>
      <c r="X280" s="106"/>
      <c r="Y280" s="135"/>
      <c r="Z280" s="134"/>
      <c r="AA280" s="110"/>
      <c r="AB280" s="111"/>
      <c r="AC280" s="112"/>
      <c r="AE280" s="109"/>
      <c r="AF280" s="106"/>
      <c r="AG280" s="135"/>
      <c r="AH280" s="134"/>
      <c r="AI280" s="110"/>
      <c r="AJ280" s="111"/>
      <c r="AK280" s="112"/>
      <c r="AM280" s="109"/>
      <c r="AN280" s="106"/>
      <c r="AO280" s="135"/>
      <c r="AP280" s="134"/>
      <c r="AQ280" s="110"/>
      <c r="AR280" s="111"/>
      <c r="AS280" s="112"/>
      <c r="AU280" s="109" t="s">
        <v>42</v>
      </c>
      <c r="AV280" s="106">
        <v>8</v>
      </c>
      <c r="AW280" s="135"/>
      <c r="AX280" s="134">
        <f>AW280*AV280</f>
        <v>0</v>
      </c>
      <c r="AY280" s="110">
        <f>AV280*0.46</f>
        <v>3.68</v>
      </c>
      <c r="AZ280" s="111">
        <f>AV280*12</f>
        <v>96</v>
      </c>
      <c r="BA280" s="112"/>
      <c r="BC280" s="107"/>
    </row>
    <row r="281" spans="1:55" s="6" customFormat="1" ht="12.75" x14ac:dyDescent="0.2">
      <c r="A281" s="23">
        <v>265</v>
      </c>
      <c r="B281" s="61">
        <v>460300249</v>
      </c>
      <c r="C281" s="63" t="s">
        <v>156</v>
      </c>
      <c r="D281" s="63" t="s">
        <v>157</v>
      </c>
      <c r="E281" s="25">
        <v>160</v>
      </c>
      <c r="F281" s="28"/>
      <c r="G281" s="64">
        <f t="shared" si="73"/>
        <v>0</v>
      </c>
      <c r="H281" s="65">
        <v>0.13500000000000001</v>
      </c>
      <c r="I281" s="66">
        <v>21.6</v>
      </c>
      <c r="J281" s="67"/>
      <c r="M281" s="68"/>
      <c r="O281" s="63"/>
      <c r="P281" s="25"/>
      <c r="Q281" s="28"/>
      <c r="R281" s="64"/>
      <c r="S281" s="65"/>
      <c r="T281" s="66"/>
      <c r="U281" s="67"/>
      <c r="W281" s="63"/>
      <c r="X281" s="25"/>
      <c r="Y281" s="28"/>
      <c r="Z281" s="64"/>
      <c r="AA281" s="65"/>
      <c r="AB281" s="66"/>
      <c r="AC281" s="67"/>
      <c r="AE281" s="63"/>
      <c r="AF281" s="25"/>
      <c r="AG281" s="28"/>
      <c r="AH281" s="64"/>
      <c r="AI281" s="65"/>
      <c r="AJ281" s="66"/>
      <c r="AK281" s="67"/>
      <c r="AM281" s="63"/>
      <c r="AN281" s="25"/>
      <c r="AO281" s="28"/>
      <c r="AP281" s="64"/>
      <c r="AQ281" s="65"/>
      <c r="AR281" s="66"/>
      <c r="AS281" s="67"/>
      <c r="AU281" s="63" t="s">
        <v>157</v>
      </c>
      <c r="AV281" s="25">
        <v>160</v>
      </c>
      <c r="AW281" s="28"/>
      <c r="AX281" s="64">
        <v>6912</v>
      </c>
      <c r="AY281" s="65">
        <v>0.13500000000000001</v>
      </c>
      <c r="AZ281" s="66">
        <v>21.6</v>
      </c>
      <c r="BA281" s="67"/>
      <c r="BC281" s="42"/>
    </row>
    <row r="282" spans="1:55" s="6" customFormat="1" ht="12.75" x14ac:dyDescent="0.2">
      <c r="A282" s="23">
        <v>266</v>
      </c>
      <c r="B282" s="61">
        <v>460100002</v>
      </c>
      <c r="C282" s="63" t="s">
        <v>191</v>
      </c>
      <c r="D282" s="63" t="s">
        <v>42</v>
      </c>
      <c r="E282" s="25">
        <v>1</v>
      </c>
      <c r="F282" s="28"/>
      <c r="G282" s="64">
        <f t="shared" si="73"/>
        <v>0</v>
      </c>
      <c r="H282" s="65">
        <v>2.89</v>
      </c>
      <c r="I282" s="66">
        <v>2.89</v>
      </c>
      <c r="J282" s="67"/>
      <c r="M282" s="68"/>
      <c r="O282" s="63"/>
      <c r="P282" s="25"/>
      <c r="Q282" s="28"/>
      <c r="R282" s="64"/>
      <c r="S282" s="65"/>
      <c r="T282" s="66"/>
      <c r="U282" s="67"/>
      <c r="W282" s="63"/>
      <c r="X282" s="25"/>
      <c r="Y282" s="28"/>
      <c r="Z282" s="64"/>
      <c r="AA282" s="65"/>
      <c r="AB282" s="66"/>
      <c r="AC282" s="67"/>
      <c r="AE282" s="63"/>
      <c r="AF282" s="25"/>
      <c r="AG282" s="28"/>
      <c r="AH282" s="64"/>
      <c r="AI282" s="65"/>
      <c r="AJ282" s="66"/>
      <c r="AK282" s="67"/>
      <c r="AM282" s="63"/>
      <c r="AN282" s="25"/>
      <c r="AO282" s="28"/>
      <c r="AP282" s="64"/>
      <c r="AQ282" s="65"/>
      <c r="AR282" s="66"/>
      <c r="AS282" s="67"/>
      <c r="AU282" s="63" t="s">
        <v>42</v>
      </c>
      <c r="AV282" s="25">
        <v>1</v>
      </c>
      <c r="AW282" s="28"/>
      <c r="AX282" s="64">
        <v>925</v>
      </c>
      <c r="AY282" s="65">
        <v>2.89</v>
      </c>
      <c r="AZ282" s="66">
        <v>2.89</v>
      </c>
      <c r="BA282" s="67"/>
      <c r="BC282" s="42"/>
    </row>
    <row r="283" spans="1:55" s="6" customFormat="1" ht="12.75" x14ac:dyDescent="0.2">
      <c r="A283" s="23">
        <v>267</v>
      </c>
      <c r="B283" s="61">
        <v>460050703</v>
      </c>
      <c r="C283" s="63" t="s">
        <v>158</v>
      </c>
      <c r="D283" s="63" t="s">
        <v>104</v>
      </c>
      <c r="E283" s="25">
        <v>0.25</v>
      </c>
      <c r="F283" s="28"/>
      <c r="G283" s="64">
        <f t="shared" si="73"/>
        <v>0</v>
      </c>
      <c r="H283" s="65">
        <v>2.77</v>
      </c>
      <c r="I283" s="66">
        <v>0.69</v>
      </c>
      <c r="J283" s="67"/>
      <c r="M283" s="68"/>
      <c r="O283" s="63"/>
      <c r="P283" s="25"/>
      <c r="Q283" s="28"/>
      <c r="R283" s="64"/>
      <c r="S283" s="65"/>
      <c r="T283" s="66"/>
      <c r="U283" s="67"/>
      <c r="W283" s="63"/>
      <c r="X283" s="25"/>
      <c r="Y283" s="28"/>
      <c r="Z283" s="64"/>
      <c r="AA283" s="65"/>
      <c r="AB283" s="66"/>
      <c r="AC283" s="67"/>
      <c r="AE283" s="63"/>
      <c r="AF283" s="25"/>
      <c r="AG283" s="28"/>
      <c r="AH283" s="64"/>
      <c r="AI283" s="65"/>
      <c r="AJ283" s="66"/>
      <c r="AK283" s="67"/>
      <c r="AM283" s="63"/>
      <c r="AN283" s="25"/>
      <c r="AO283" s="28"/>
      <c r="AP283" s="64"/>
      <c r="AQ283" s="65"/>
      <c r="AR283" s="66"/>
      <c r="AS283" s="67"/>
      <c r="AU283" s="63" t="s">
        <v>104</v>
      </c>
      <c r="AV283" s="25">
        <v>0.25</v>
      </c>
      <c r="AW283" s="28"/>
      <c r="AX283" s="64">
        <v>222</v>
      </c>
      <c r="AY283" s="65">
        <v>2.77</v>
      </c>
      <c r="AZ283" s="66">
        <v>0.69</v>
      </c>
      <c r="BA283" s="67"/>
      <c r="BC283" s="42"/>
    </row>
    <row r="284" spans="1:55" s="6" customFormat="1" ht="12.75" x14ac:dyDescent="0.2">
      <c r="A284" s="23">
        <v>268</v>
      </c>
      <c r="B284" s="61">
        <v>460600001</v>
      </c>
      <c r="C284" s="63" t="s">
        <v>149</v>
      </c>
      <c r="D284" s="63" t="s">
        <v>104</v>
      </c>
      <c r="E284" s="25">
        <v>0.25</v>
      </c>
      <c r="F284" s="28"/>
      <c r="G284" s="64">
        <f t="shared" si="73"/>
        <v>0</v>
      </c>
      <c r="H284" s="65">
        <v>2.2799999999999998</v>
      </c>
      <c r="I284" s="66">
        <v>0.56999999999999995</v>
      </c>
      <c r="J284" s="67"/>
      <c r="M284" s="68"/>
      <c r="O284" s="63"/>
      <c r="P284" s="25"/>
      <c r="Q284" s="28"/>
      <c r="R284" s="64"/>
      <c r="S284" s="65"/>
      <c r="T284" s="66"/>
      <c r="U284" s="67"/>
      <c r="W284" s="63"/>
      <c r="X284" s="25"/>
      <c r="Y284" s="28"/>
      <c r="Z284" s="64"/>
      <c r="AA284" s="65"/>
      <c r="AB284" s="66"/>
      <c r="AC284" s="67"/>
      <c r="AE284" s="63"/>
      <c r="AF284" s="25"/>
      <c r="AG284" s="28"/>
      <c r="AH284" s="64"/>
      <c r="AI284" s="65"/>
      <c r="AJ284" s="66"/>
      <c r="AK284" s="67"/>
      <c r="AM284" s="63"/>
      <c r="AN284" s="25"/>
      <c r="AO284" s="28"/>
      <c r="AP284" s="64"/>
      <c r="AQ284" s="65"/>
      <c r="AR284" s="66"/>
      <c r="AS284" s="67"/>
      <c r="AU284" s="63" t="s">
        <v>104</v>
      </c>
      <c r="AV284" s="25">
        <v>0.25</v>
      </c>
      <c r="AW284" s="28"/>
      <c r="AX284" s="64">
        <v>183</v>
      </c>
      <c r="AY284" s="65">
        <v>2.2799999999999998</v>
      </c>
      <c r="AZ284" s="66">
        <v>0.56999999999999995</v>
      </c>
      <c r="BA284" s="67"/>
      <c r="BC284" s="42"/>
    </row>
    <row r="285" spans="1:55" s="6" customFormat="1" ht="12.75" x14ac:dyDescent="0.2">
      <c r="A285" s="23">
        <v>269</v>
      </c>
      <c r="B285" s="61">
        <v>460100003</v>
      </c>
      <c r="C285" s="63" t="s">
        <v>159</v>
      </c>
      <c r="D285" s="63" t="s">
        <v>42</v>
      </c>
      <c r="E285" s="25">
        <v>20</v>
      </c>
      <c r="F285" s="28"/>
      <c r="G285" s="64">
        <f t="shared" si="73"/>
        <v>0</v>
      </c>
      <c r="H285" s="65">
        <v>2.89</v>
      </c>
      <c r="I285" s="66">
        <v>57.8</v>
      </c>
      <c r="J285" s="67"/>
      <c r="M285" s="68"/>
      <c r="O285" s="63"/>
      <c r="P285" s="25"/>
      <c r="Q285" s="28"/>
      <c r="R285" s="64"/>
      <c r="S285" s="65"/>
      <c r="T285" s="66"/>
      <c r="U285" s="67"/>
      <c r="W285" s="63"/>
      <c r="X285" s="25"/>
      <c r="Y285" s="28"/>
      <c r="Z285" s="64"/>
      <c r="AA285" s="65"/>
      <c r="AB285" s="66"/>
      <c r="AC285" s="67"/>
      <c r="AE285" s="63"/>
      <c r="AF285" s="25"/>
      <c r="AG285" s="28"/>
      <c r="AH285" s="64"/>
      <c r="AI285" s="65"/>
      <c r="AJ285" s="66"/>
      <c r="AK285" s="67"/>
      <c r="AM285" s="63"/>
      <c r="AN285" s="25"/>
      <c r="AO285" s="28"/>
      <c r="AP285" s="64"/>
      <c r="AQ285" s="65"/>
      <c r="AR285" s="66"/>
      <c r="AS285" s="67"/>
      <c r="AU285" s="63" t="s">
        <v>42</v>
      </c>
      <c r="AV285" s="25">
        <v>20</v>
      </c>
      <c r="AW285" s="28"/>
      <c r="AX285" s="64">
        <v>18500</v>
      </c>
      <c r="AY285" s="65">
        <v>2.89</v>
      </c>
      <c r="AZ285" s="66">
        <v>57.8</v>
      </c>
      <c r="BA285" s="67"/>
      <c r="BC285" s="42"/>
    </row>
    <row r="286" spans="1:55" s="6" customFormat="1" ht="12.75" x14ac:dyDescent="0.2">
      <c r="A286" s="23">
        <v>270</v>
      </c>
      <c r="B286" s="61">
        <v>460050703</v>
      </c>
      <c r="C286" s="63" t="s">
        <v>158</v>
      </c>
      <c r="D286" s="63" t="s">
        <v>104</v>
      </c>
      <c r="E286" s="25">
        <v>30</v>
      </c>
      <c r="F286" s="28"/>
      <c r="G286" s="64">
        <f t="shared" si="73"/>
        <v>0</v>
      </c>
      <c r="H286" s="65">
        <v>2.77</v>
      </c>
      <c r="I286" s="66">
        <v>83.1</v>
      </c>
      <c r="J286" s="67"/>
      <c r="M286" s="68"/>
      <c r="O286" s="63"/>
      <c r="P286" s="25"/>
      <c r="Q286" s="28"/>
      <c r="R286" s="64"/>
      <c r="S286" s="65"/>
      <c r="T286" s="66"/>
      <c r="U286" s="67"/>
      <c r="W286" s="63"/>
      <c r="X286" s="25"/>
      <c r="Y286" s="28"/>
      <c r="Z286" s="64"/>
      <c r="AA286" s="65"/>
      <c r="AB286" s="66"/>
      <c r="AC286" s="67"/>
      <c r="AE286" s="63"/>
      <c r="AF286" s="25"/>
      <c r="AG286" s="28"/>
      <c r="AH286" s="64"/>
      <c r="AI286" s="65"/>
      <c r="AJ286" s="66"/>
      <c r="AK286" s="67"/>
      <c r="AM286" s="63"/>
      <c r="AN286" s="25"/>
      <c r="AO286" s="28"/>
      <c r="AP286" s="64"/>
      <c r="AQ286" s="65"/>
      <c r="AR286" s="66"/>
      <c r="AS286" s="67"/>
      <c r="AU286" s="63" t="s">
        <v>104</v>
      </c>
      <c r="AV286" s="25">
        <v>30</v>
      </c>
      <c r="AW286" s="28"/>
      <c r="AX286" s="64">
        <v>26580</v>
      </c>
      <c r="AY286" s="65">
        <v>2.77</v>
      </c>
      <c r="AZ286" s="66">
        <v>83.1</v>
      </c>
      <c r="BA286" s="67"/>
      <c r="BC286" s="42"/>
    </row>
    <row r="287" spans="1:55" s="6" customFormat="1" ht="12.75" x14ac:dyDescent="0.2">
      <c r="A287" s="23">
        <v>271</v>
      </c>
      <c r="B287" s="61">
        <v>460600001</v>
      </c>
      <c r="C287" s="63" t="s">
        <v>149</v>
      </c>
      <c r="D287" s="63" t="s">
        <v>104</v>
      </c>
      <c r="E287" s="25">
        <v>30</v>
      </c>
      <c r="F287" s="28"/>
      <c r="G287" s="64">
        <f t="shared" si="73"/>
        <v>0</v>
      </c>
      <c r="H287" s="65">
        <v>2.2799999999999998</v>
      </c>
      <c r="I287" s="66">
        <v>68.400000000000006</v>
      </c>
      <c r="J287" s="67"/>
      <c r="M287" s="68"/>
      <c r="O287" s="63"/>
      <c r="P287" s="25"/>
      <c r="Q287" s="28"/>
      <c r="R287" s="64"/>
      <c r="S287" s="65"/>
      <c r="T287" s="66"/>
      <c r="U287" s="67"/>
      <c r="W287" s="63"/>
      <c r="X287" s="25"/>
      <c r="Y287" s="28"/>
      <c r="Z287" s="64"/>
      <c r="AA287" s="65"/>
      <c r="AB287" s="66"/>
      <c r="AC287" s="67"/>
      <c r="AE287" s="63"/>
      <c r="AF287" s="25"/>
      <c r="AG287" s="28"/>
      <c r="AH287" s="64"/>
      <c r="AI287" s="65"/>
      <c r="AJ287" s="66"/>
      <c r="AK287" s="67"/>
      <c r="AM287" s="63"/>
      <c r="AN287" s="25"/>
      <c r="AO287" s="28"/>
      <c r="AP287" s="64"/>
      <c r="AQ287" s="65"/>
      <c r="AR287" s="66"/>
      <c r="AS287" s="67"/>
      <c r="AU287" s="63" t="s">
        <v>104</v>
      </c>
      <c r="AV287" s="25">
        <v>30</v>
      </c>
      <c r="AW287" s="28"/>
      <c r="AX287" s="64">
        <v>21900</v>
      </c>
      <c r="AY287" s="65">
        <v>2.2799999999999998</v>
      </c>
      <c r="AZ287" s="66">
        <v>68.400000000000006</v>
      </c>
      <c r="BA287" s="67"/>
      <c r="BC287" s="42"/>
    </row>
    <row r="288" spans="1:55" s="104" customFormat="1" ht="12.75" x14ac:dyDescent="0.2">
      <c r="A288" s="105">
        <v>272</v>
      </c>
      <c r="B288" s="108">
        <v>460420022</v>
      </c>
      <c r="C288" s="109" t="s">
        <v>205</v>
      </c>
      <c r="D288" s="109" t="s">
        <v>87</v>
      </c>
      <c r="E288" s="106">
        <f>SUM(P288,X288,AF288,AN288,AV288)</f>
        <v>4457</v>
      </c>
      <c r="F288" s="133"/>
      <c r="G288" s="64">
        <f>F288*E288</f>
        <v>0</v>
      </c>
      <c r="H288" s="110">
        <v>7.0999999999999994E-2</v>
      </c>
      <c r="I288" s="111"/>
      <c r="J288" s="112"/>
      <c r="M288" s="113"/>
      <c r="O288" s="109" t="s">
        <v>87</v>
      </c>
      <c r="P288" s="106">
        <f>P166/2</f>
        <v>400</v>
      </c>
      <c r="Q288" s="133"/>
      <c r="R288" s="64">
        <f>Q288*P288</f>
        <v>0</v>
      </c>
      <c r="S288" s="110">
        <v>7.0999999999999994E-2</v>
      </c>
      <c r="T288" s="111"/>
      <c r="U288" s="112"/>
      <c r="W288" s="109" t="s">
        <v>87</v>
      </c>
      <c r="X288" s="106">
        <f>X166/2</f>
        <v>1500</v>
      </c>
      <c r="Y288" s="133"/>
      <c r="Z288" s="64">
        <f>Y288*X288</f>
        <v>0</v>
      </c>
      <c r="AA288" s="110">
        <v>7.0999999999999994E-2</v>
      </c>
      <c r="AB288" s="111"/>
      <c r="AC288" s="112"/>
      <c r="AE288" s="109" t="s">
        <v>87</v>
      </c>
      <c r="AF288" s="106">
        <f>AF166/2</f>
        <v>1500</v>
      </c>
      <c r="AG288" s="133"/>
      <c r="AH288" s="64">
        <f>AG288*AF288</f>
        <v>0</v>
      </c>
      <c r="AI288" s="110">
        <v>7.0999999999999994E-2</v>
      </c>
      <c r="AJ288" s="111"/>
      <c r="AK288" s="112"/>
      <c r="AM288" s="109" t="s">
        <v>87</v>
      </c>
      <c r="AN288" s="106">
        <f>AN166/2</f>
        <v>1057</v>
      </c>
      <c r="AO288" s="133"/>
      <c r="AP288" s="64">
        <f>AO288*AN288</f>
        <v>0</v>
      </c>
      <c r="AQ288" s="110">
        <v>7.0999999999999994E-2</v>
      </c>
      <c r="AR288" s="111"/>
      <c r="AS288" s="112"/>
      <c r="AU288" s="109" t="s">
        <v>87</v>
      </c>
      <c r="AV288" s="106">
        <f>AV166/2</f>
        <v>0</v>
      </c>
      <c r="AW288" s="133"/>
      <c r="AX288" s="64">
        <f>AW288*AV288</f>
        <v>0</v>
      </c>
      <c r="AY288" s="110">
        <v>7.0999999999999994E-2</v>
      </c>
      <c r="AZ288" s="111"/>
      <c r="BA288" s="112"/>
      <c r="BC288" s="107"/>
    </row>
    <row r="289" spans="1:55" s="6" customFormat="1" ht="12.75" x14ac:dyDescent="0.2">
      <c r="A289" s="23">
        <v>273</v>
      </c>
      <c r="B289" s="61">
        <v>460010024</v>
      </c>
      <c r="C289" s="63" t="s">
        <v>178</v>
      </c>
      <c r="D289" s="63" t="s">
        <v>79</v>
      </c>
      <c r="E289" s="25">
        <v>1</v>
      </c>
      <c r="F289" s="28"/>
      <c r="G289" s="64">
        <f t="shared" si="73"/>
        <v>0</v>
      </c>
      <c r="H289" s="65">
        <v>5.05</v>
      </c>
      <c r="I289" s="66">
        <f t="shared" ref="I289:I290" si="75">E289*H289</f>
        <v>5.05</v>
      </c>
      <c r="J289" s="67" t="s">
        <v>43</v>
      </c>
      <c r="K289" s="6" t="s">
        <v>44</v>
      </c>
      <c r="M289" s="68" t="s">
        <v>147</v>
      </c>
      <c r="O289" s="63" t="s">
        <v>79</v>
      </c>
      <c r="P289" s="25">
        <v>0.2</v>
      </c>
      <c r="Q289" s="28"/>
      <c r="R289" s="64">
        <f t="shared" ref="R289:R290" si="76">P289*Q289</f>
        <v>0</v>
      </c>
      <c r="S289" s="65"/>
      <c r="T289" s="66"/>
      <c r="U289" s="67" t="s">
        <v>43</v>
      </c>
      <c r="W289" s="63" t="s">
        <v>79</v>
      </c>
      <c r="X289" s="25">
        <v>0.2</v>
      </c>
      <c r="Y289" s="133"/>
      <c r="Z289" s="64">
        <f t="shared" ref="Z289:Z290" si="77">X289*Y289</f>
        <v>0</v>
      </c>
      <c r="AA289" s="65"/>
      <c r="AB289" s="66"/>
      <c r="AC289" s="67" t="s">
        <v>43</v>
      </c>
      <c r="AE289" s="63" t="s">
        <v>79</v>
      </c>
      <c r="AF289" s="25">
        <v>0.2</v>
      </c>
      <c r="AG289" s="133"/>
      <c r="AH289" s="64">
        <f t="shared" ref="AH289:AH290" si="78">AF289*AG289</f>
        <v>0</v>
      </c>
      <c r="AI289" s="65"/>
      <c r="AJ289" s="66"/>
      <c r="AK289" s="67" t="s">
        <v>43</v>
      </c>
      <c r="AM289" s="63" t="s">
        <v>79</v>
      </c>
      <c r="AN289" s="25">
        <v>0.2</v>
      </c>
      <c r="AO289" s="133"/>
      <c r="AP289" s="64">
        <f t="shared" ref="AP289:AP290" si="79">AN289*AO289</f>
        <v>0</v>
      </c>
      <c r="AQ289" s="65"/>
      <c r="AR289" s="66"/>
      <c r="AS289" s="67" t="s">
        <v>43</v>
      </c>
      <c r="AU289" s="63" t="s">
        <v>79</v>
      </c>
      <c r="AV289" s="25">
        <v>0.2</v>
      </c>
      <c r="AW289" s="133"/>
      <c r="AX289" s="64">
        <f t="shared" ref="AX289:AX290" si="80">AV289*AW289</f>
        <v>0</v>
      </c>
      <c r="AY289" s="65"/>
      <c r="AZ289" s="66"/>
      <c r="BA289" s="67" t="s">
        <v>43</v>
      </c>
      <c r="BC289" s="42"/>
    </row>
    <row r="290" spans="1:55" s="6" customFormat="1" ht="25.5" x14ac:dyDescent="0.2">
      <c r="A290" s="23">
        <v>274</v>
      </c>
      <c r="B290" s="61">
        <v>460710003</v>
      </c>
      <c r="C290" s="62" t="s">
        <v>176</v>
      </c>
      <c r="D290" s="63" t="s">
        <v>79</v>
      </c>
      <c r="E290" s="25">
        <v>1</v>
      </c>
      <c r="F290" s="28"/>
      <c r="G290" s="64">
        <f t="shared" si="73"/>
        <v>0</v>
      </c>
      <c r="H290" s="65">
        <v>0.189</v>
      </c>
      <c r="I290" s="66">
        <f t="shared" si="75"/>
        <v>0.189</v>
      </c>
      <c r="J290" s="67" t="s">
        <v>43</v>
      </c>
      <c r="K290" s="6" t="s">
        <v>44</v>
      </c>
      <c r="M290" s="68" t="s">
        <v>147</v>
      </c>
      <c r="O290" s="63" t="s">
        <v>79</v>
      </c>
      <c r="P290" s="25">
        <v>0.2</v>
      </c>
      <c r="Q290" s="28"/>
      <c r="R290" s="64">
        <f t="shared" si="76"/>
        <v>0</v>
      </c>
      <c r="S290" s="65"/>
      <c r="T290" s="66"/>
      <c r="U290" s="67" t="s">
        <v>43</v>
      </c>
      <c r="W290" s="63" t="s">
        <v>79</v>
      </c>
      <c r="X290" s="25">
        <v>0.2</v>
      </c>
      <c r="Y290" s="28"/>
      <c r="Z290" s="64">
        <f t="shared" si="77"/>
        <v>0</v>
      </c>
      <c r="AA290" s="65"/>
      <c r="AB290" s="66"/>
      <c r="AC290" s="67" t="s">
        <v>43</v>
      </c>
      <c r="AE290" s="63" t="s">
        <v>79</v>
      </c>
      <c r="AF290" s="25">
        <v>0.2</v>
      </c>
      <c r="AG290" s="28"/>
      <c r="AH290" s="64">
        <f t="shared" si="78"/>
        <v>0</v>
      </c>
      <c r="AI290" s="65"/>
      <c r="AJ290" s="66"/>
      <c r="AK290" s="67" t="s">
        <v>43</v>
      </c>
      <c r="AM290" s="63" t="s">
        <v>79</v>
      </c>
      <c r="AN290" s="25">
        <v>0.2</v>
      </c>
      <c r="AO290" s="28"/>
      <c r="AP290" s="64">
        <f t="shared" si="79"/>
        <v>0</v>
      </c>
      <c r="AQ290" s="65"/>
      <c r="AR290" s="66"/>
      <c r="AS290" s="67" t="s">
        <v>43</v>
      </c>
      <c r="AU290" s="63" t="s">
        <v>79</v>
      </c>
      <c r="AV290" s="25">
        <v>0.2</v>
      </c>
      <c r="AW290" s="28"/>
      <c r="AX290" s="64">
        <f t="shared" si="80"/>
        <v>0</v>
      </c>
      <c r="AY290" s="65"/>
      <c r="AZ290" s="66"/>
      <c r="BA290" s="67" t="s">
        <v>43</v>
      </c>
      <c r="BC290" s="42"/>
    </row>
    <row r="291" spans="1:55" s="44" customFormat="1" ht="12.75" x14ac:dyDescent="0.2">
      <c r="A291" s="69"/>
      <c r="B291" s="70"/>
      <c r="C291" s="71" t="s">
        <v>80</v>
      </c>
      <c r="D291" s="71"/>
      <c r="E291" s="72"/>
      <c r="F291" s="72"/>
      <c r="G291" s="73">
        <f>SUM(G175:G290)</f>
        <v>0</v>
      </c>
      <c r="H291" s="74"/>
      <c r="I291" s="75">
        <f>SUM(I175:I290)</f>
        <v>11239.219000000003</v>
      </c>
      <c r="J291" s="76"/>
      <c r="M291" s="77" t="s">
        <v>147</v>
      </c>
      <c r="O291" s="71"/>
      <c r="P291" s="72"/>
      <c r="Q291" s="72"/>
      <c r="R291" s="73">
        <f>SUM(R175:R290)</f>
        <v>0</v>
      </c>
      <c r="S291" s="74"/>
      <c r="T291" s="75">
        <f>SUM(T175:T290)</f>
        <v>1041.3300000000004</v>
      </c>
      <c r="U291" s="76"/>
      <c r="W291" s="71"/>
      <c r="X291" s="72"/>
      <c r="Y291" s="72"/>
      <c r="Z291" s="73">
        <f>SUM(Z175:Z290)</f>
        <v>0</v>
      </c>
      <c r="AA291" s="74"/>
      <c r="AB291" s="75">
        <f>SUM(AB175:AB290)</f>
        <v>4249.5300000000007</v>
      </c>
      <c r="AC291" s="76"/>
      <c r="AE291" s="71"/>
      <c r="AF291" s="72"/>
      <c r="AG291" s="72"/>
      <c r="AH291" s="73">
        <f>SUM(AH175:AH290)</f>
        <v>0</v>
      </c>
      <c r="AI291" s="74"/>
      <c r="AJ291" s="75">
        <f>SUM(AJ175:AJ290)</f>
        <v>3474.61</v>
      </c>
      <c r="AK291" s="76"/>
      <c r="AM291" s="71"/>
      <c r="AN291" s="72"/>
      <c r="AO291" s="72"/>
      <c r="AP291" s="73">
        <f>SUM(AP175:AP290)</f>
        <v>0</v>
      </c>
      <c r="AQ291" s="74"/>
      <c r="AR291" s="75">
        <f>SUM(AR175:AR290)</f>
        <v>1592.2400000000002</v>
      </c>
      <c r="AS291" s="76"/>
      <c r="AU291" s="71"/>
      <c r="AV291" s="72"/>
      <c r="AW291" s="72"/>
      <c r="AX291" s="73">
        <f>SUM(AX175:AX290)</f>
        <v>249332</v>
      </c>
      <c r="AY291" s="74"/>
      <c r="AZ291" s="75">
        <f>SUM(AZ175:AZ290)</f>
        <v>876.2700000000001</v>
      </c>
      <c r="BA291" s="76"/>
      <c r="BC291" s="42"/>
    </row>
    <row r="292" spans="1:55" s="44" customFormat="1" ht="12.75" x14ac:dyDescent="0.2">
      <c r="A292" s="78" t="s">
        <v>160</v>
      </c>
      <c r="B292" s="79"/>
      <c r="C292" s="80"/>
      <c r="D292" s="80"/>
      <c r="E292" s="81"/>
      <c r="F292" s="81"/>
      <c r="G292" s="82"/>
      <c r="H292" s="83"/>
      <c r="I292" s="84"/>
      <c r="J292" s="85"/>
      <c r="M292" s="77"/>
      <c r="O292" s="80"/>
      <c r="P292" s="81"/>
      <c r="Q292" s="81"/>
      <c r="R292" s="82"/>
      <c r="S292" s="83"/>
      <c r="T292" s="84"/>
      <c r="U292" s="85"/>
      <c r="W292" s="80"/>
      <c r="X292" s="81"/>
      <c r="Y292" s="81"/>
      <c r="Z292" s="82"/>
      <c r="AA292" s="83"/>
      <c r="AB292" s="84"/>
      <c r="AC292" s="85"/>
      <c r="AE292" s="80"/>
      <c r="AF292" s="81"/>
      <c r="AG292" s="81"/>
      <c r="AH292" s="82"/>
      <c r="AI292" s="83"/>
      <c r="AJ292" s="84"/>
      <c r="AK292" s="85"/>
      <c r="AM292" s="80"/>
      <c r="AN292" s="81"/>
      <c r="AO292" s="81"/>
      <c r="AP292" s="82"/>
      <c r="AQ292" s="83"/>
      <c r="AR292" s="84"/>
      <c r="AS292" s="85"/>
      <c r="AU292" s="80"/>
      <c r="AV292" s="81"/>
      <c r="AW292" s="81"/>
      <c r="AX292" s="82"/>
      <c r="AY292" s="83"/>
      <c r="AZ292" s="84"/>
      <c r="BA292" s="85"/>
      <c r="BC292" s="42"/>
    </row>
    <row r="293" spans="1:55" s="6" customFormat="1" ht="12.75" x14ac:dyDescent="0.2">
      <c r="A293" s="23">
        <v>275</v>
      </c>
      <c r="B293" s="61">
        <v>218009001</v>
      </c>
      <c r="C293" s="63" t="s">
        <v>161</v>
      </c>
      <c r="D293" s="63" t="s">
        <v>42</v>
      </c>
      <c r="E293" s="25">
        <v>12</v>
      </c>
      <c r="F293" s="28"/>
      <c r="G293" s="64">
        <f t="shared" ref="G293:G302" si="81">E293*F293</f>
        <v>0</v>
      </c>
      <c r="H293" s="65">
        <v>0</v>
      </c>
      <c r="I293" s="66">
        <f t="shared" ref="I293:I302" si="82">E293*H293</f>
        <v>0</v>
      </c>
      <c r="J293" s="67" t="s">
        <v>73</v>
      </c>
      <c r="M293" s="68" t="s">
        <v>162</v>
      </c>
      <c r="O293" s="63" t="s">
        <v>42</v>
      </c>
      <c r="P293" s="25">
        <v>12</v>
      </c>
      <c r="Q293" s="28"/>
      <c r="R293" s="64">
        <f t="shared" ref="R293:R302" si="83">P293*Q293</f>
        <v>0</v>
      </c>
      <c r="S293" s="65">
        <v>0</v>
      </c>
      <c r="T293" s="66">
        <f t="shared" ref="T293:T302" si="84">P293*S293</f>
        <v>0</v>
      </c>
      <c r="U293" s="67" t="s">
        <v>73</v>
      </c>
      <c r="W293" s="63" t="s">
        <v>42</v>
      </c>
      <c r="X293" s="25">
        <f t="shared" ref="X293:X300" si="85">X7</f>
        <v>0</v>
      </c>
      <c r="Y293" s="28"/>
      <c r="Z293" s="64">
        <f t="shared" ref="Z293:Z302" si="86">X293*Y293</f>
        <v>0</v>
      </c>
      <c r="AA293" s="65">
        <v>0</v>
      </c>
      <c r="AB293" s="66">
        <f t="shared" ref="AB293:AB302" si="87">X293*AA293</f>
        <v>0</v>
      </c>
      <c r="AC293" s="67" t="s">
        <v>73</v>
      </c>
      <c r="AE293" s="63" t="s">
        <v>42</v>
      </c>
      <c r="AF293" s="25">
        <f t="shared" ref="AF293:AF300" si="88">AF7</f>
        <v>0</v>
      </c>
      <c r="AG293" s="28"/>
      <c r="AH293" s="64">
        <f t="shared" ref="AH293:AH302" si="89">AF293*AG293</f>
        <v>0</v>
      </c>
      <c r="AI293" s="65">
        <v>0</v>
      </c>
      <c r="AJ293" s="66">
        <f t="shared" ref="AJ293:AJ302" si="90">AF293*AI293</f>
        <v>0</v>
      </c>
      <c r="AK293" s="67" t="s">
        <v>73</v>
      </c>
      <c r="AM293" s="63" t="s">
        <v>42</v>
      </c>
      <c r="AN293" s="25">
        <f t="shared" ref="AN293:AN300" si="91">AN7</f>
        <v>0</v>
      </c>
      <c r="AO293" s="28"/>
      <c r="AP293" s="64">
        <f t="shared" ref="AP293:AP302" si="92">AN293*AO293</f>
        <v>0</v>
      </c>
      <c r="AQ293" s="65">
        <v>0</v>
      </c>
      <c r="AR293" s="66">
        <f t="shared" ref="AR293:AR302" si="93">AN293*AQ293</f>
        <v>0</v>
      </c>
      <c r="AS293" s="67" t="s">
        <v>73</v>
      </c>
      <c r="AU293" s="63" t="s">
        <v>42</v>
      </c>
      <c r="AV293" s="25">
        <f t="shared" ref="AV293:AV300" si="94">AV7</f>
        <v>0</v>
      </c>
      <c r="AW293" s="28"/>
      <c r="AX293" s="64">
        <f t="shared" ref="AX293:AX302" si="95">AV293*AW293</f>
        <v>0</v>
      </c>
      <c r="AY293" s="65">
        <v>0</v>
      </c>
      <c r="AZ293" s="66">
        <f t="shared" ref="AZ293:AZ302" si="96">AV293*AY293</f>
        <v>0</v>
      </c>
      <c r="BA293" s="67" t="s">
        <v>73</v>
      </c>
      <c r="BC293" s="42"/>
    </row>
    <row r="294" spans="1:55" s="6" customFormat="1" ht="12.75" x14ac:dyDescent="0.2">
      <c r="A294" s="23">
        <v>276</v>
      </c>
      <c r="B294" s="61">
        <v>218009001</v>
      </c>
      <c r="C294" s="63" t="s">
        <v>161</v>
      </c>
      <c r="D294" s="63" t="s">
        <v>42</v>
      </c>
      <c r="E294" s="25">
        <v>92</v>
      </c>
      <c r="F294" s="28"/>
      <c r="G294" s="64">
        <f t="shared" si="81"/>
        <v>0</v>
      </c>
      <c r="H294" s="65">
        <v>0</v>
      </c>
      <c r="I294" s="66">
        <f t="shared" si="82"/>
        <v>0</v>
      </c>
      <c r="J294" s="67" t="s">
        <v>73</v>
      </c>
      <c r="M294" s="68" t="s">
        <v>162</v>
      </c>
      <c r="O294" s="63" t="s">
        <v>42</v>
      </c>
      <c r="P294" s="25">
        <v>3</v>
      </c>
      <c r="Q294" s="28"/>
      <c r="R294" s="64">
        <f t="shared" si="83"/>
        <v>0</v>
      </c>
      <c r="S294" s="65">
        <v>0</v>
      </c>
      <c r="T294" s="66">
        <f t="shared" si="84"/>
        <v>0</v>
      </c>
      <c r="U294" s="67" t="s">
        <v>73</v>
      </c>
      <c r="W294" s="63" t="s">
        <v>42</v>
      </c>
      <c r="X294" s="25">
        <f t="shared" si="85"/>
        <v>24</v>
      </c>
      <c r="Y294" s="28"/>
      <c r="Z294" s="64">
        <f t="shared" si="86"/>
        <v>0</v>
      </c>
      <c r="AA294" s="65">
        <v>0</v>
      </c>
      <c r="AB294" s="66">
        <f t="shared" si="87"/>
        <v>0</v>
      </c>
      <c r="AC294" s="67" t="s">
        <v>73</v>
      </c>
      <c r="AE294" s="63" t="s">
        <v>42</v>
      </c>
      <c r="AF294" s="25">
        <f t="shared" si="88"/>
        <v>17</v>
      </c>
      <c r="AG294" s="28"/>
      <c r="AH294" s="64">
        <f t="shared" si="89"/>
        <v>0</v>
      </c>
      <c r="AI294" s="65">
        <v>0</v>
      </c>
      <c r="AJ294" s="66">
        <f t="shared" si="90"/>
        <v>0</v>
      </c>
      <c r="AK294" s="67" t="s">
        <v>73</v>
      </c>
      <c r="AM294" s="63" t="s">
        <v>42</v>
      </c>
      <c r="AN294" s="25">
        <f t="shared" si="91"/>
        <v>26</v>
      </c>
      <c r="AO294" s="28"/>
      <c r="AP294" s="64">
        <f t="shared" si="92"/>
        <v>0</v>
      </c>
      <c r="AQ294" s="65">
        <v>0</v>
      </c>
      <c r="AR294" s="66">
        <f t="shared" si="93"/>
        <v>0</v>
      </c>
      <c r="AS294" s="67" t="s">
        <v>73</v>
      </c>
      <c r="AU294" s="63" t="s">
        <v>42</v>
      </c>
      <c r="AV294" s="25">
        <f t="shared" si="94"/>
        <v>22</v>
      </c>
      <c r="AW294" s="28"/>
      <c r="AX294" s="64">
        <f t="shared" si="95"/>
        <v>0</v>
      </c>
      <c r="AY294" s="65">
        <v>0</v>
      </c>
      <c r="AZ294" s="66">
        <f t="shared" si="96"/>
        <v>0</v>
      </c>
      <c r="BA294" s="67" t="s">
        <v>73</v>
      </c>
      <c r="BC294" s="42"/>
    </row>
    <row r="295" spans="1:55" s="6" customFormat="1" ht="12.75" x14ac:dyDescent="0.2">
      <c r="A295" s="23">
        <v>277</v>
      </c>
      <c r="B295" s="61">
        <v>218009001</v>
      </c>
      <c r="C295" s="63" t="s">
        <v>161</v>
      </c>
      <c r="D295" s="63" t="s">
        <v>42</v>
      </c>
      <c r="E295" s="25">
        <v>6</v>
      </c>
      <c r="F295" s="28"/>
      <c r="G295" s="64">
        <f t="shared" si="81"/>
        <v>0</v>
      </c>
      <c r="H295" s="65">
        <v>0</v>
      </c>
      <c r="I295" s="66">
        <f t="shared" si="82"/>
        <v>0</v>
      </c>
      <c r="J295" s="67" t="s">
        <v>73</v>
      </c>
      <c r="M295" s="68" t="s">
        <v>162</v>
      </c>
      <c r="O295" s="63" t="s">
        <v>42</v>
      </c>
      <c r="P295" s="25"/>
      <c r="Q295" s="28"/>
      <c r="R295" s="64">
        <f t="shared" si="83"/>
        <v>0</v>
      </c>
      <c r="S295" s="65">
        <v>0</v>
      </c>
      <c r="T295" s="66">
        <f t="shared" si="84"/>
        <v>0</v>
      </c>
      <c r="U295" s="67" t="s">
        <v>73</v>
      </c>
      <c r="W295" s="63" t="s">
        <v>42</v>
      </c>
      <c r="X295" s="25">
        <f t="shared" si="85"/>
        <v>2</v>
      </c>
      <c r="Y295" s="28"/>
      <c r="Z295" s="64">
        <f t="shared" si="86"/>
        <v>0</v>
      </c>
      <c r="AA295" s="65">
        <v>0</v>
      </c>
      <c r="AB295" s="66">
        <f t="shared" si="87"/>
        <v>0</v>
      </c>
      <c r="AC295" s="67" t="s">
        <v>73</v>
      </c>
      <c r="AE295" s="63" t="s">
        <v>42</v>
      </c>
      <c r="AF295" s="25">
        <f t="shared" si="88"/>
        <v>4</v>
      </c>
      <c r="AG295" s="28"/>
      <c r="AH295" s="64">
        <f t="shared" si="89"/>
        <v>0</v>
      </c>
      <c r="AI295" s="65">
        <v>0</v>
      </c>
      <c r="AJ295" s="66">
        <f t="shared" si="90"/>
        <v>0</v>
      </c>
      <c r="AK295" s="67" t="s">
        <v>73</v>
      </c>
      <c r="AM295" s="63" t="s">
        <v>42</v>
      </c>
      <c r="AN295" s="25">
        <f t="shared" si="91"/>
        <v>0</v>
      </c>
      <c r="AO295" s="28"/>
      <c r="AP295" s="64">
        <f t="shared" si="92"/>
        <v>0</v>
      </c>
      <c r="AQ295" s="65">
        <v>0</v>
      </c>
      <c r="AR295" s="66">
        <f t="shared" si="93"/>
        <v>0</v>
      </c>
      <c r="AS295" s="67" t="s">
        <v>73</v>
      </c>
      <c r="AU295" s="63" t="s">
        <v>42</v>
      </c>
      <c r="AV295" s="25">
        <f t="shared" si="94"/>
        <v>0</v>
      </c>
      <c r="AW295" s="28"/>
      <c r="AX295" s="64">
        <f t="shared" si="95"/>
        <v>0</v>
      </c>
      <c r="AY295" s="65">
        <v>0</v>
      </c>
      <c r="AZ295" s="66">
        <f t="shared" si="96"/>
        <v>0</v>
      </c>
      <c r="BA295" s="67" t="s">
        <v>73</v>
      </c>
      <c r="BC295" s="42"/>
    </row>
    <row r="296" spans="1:55" s="6" customFormat="1" ht="12.75" x14ac:dyDescent="0.2">
      <c r="A296" s="23">
        <v>278</v>
      </c>
      <c r="B296" s="61">
        <v>218009001</v>
      </c>
      <c r="C296" s="63" t="s">
        <v>161</v>
      </c>
      <c r="D296" s="63" t="s">
        <v>42</v>
      </c>
      <c r="E296" s="25">
        <v>2</v>
      </c>
      <c r="F296" s="28"/>
      <c r="G296" s="64">
        <f t="shared" si="81"/>
        <v>0</v>
      </c>
      <c r="H296" s="65">
        <v>0</v>
      </c>
      <c r="I296" s="66">
        <f t="shared" si="82"/>
        <v>0</v>
      </c>
      <c r="J296" s="67" t="s">
        <v>73</v>
      </c>
      <c r="M296" s="68" t="s">
        <v>162</v>
      </c>
      <c r="O296" s="63" t="s">
        <v>42</v>
      </c>
      <c r="P296" s="25"/>
      <c r="Q296" s="28"/>
      <c r="R296" s="64">
        <f t="shared" si="83"/>
        <v>0</v>
      </c>
      <c r="S296" s="65">
        <v>0</v>
      </c>
      <c r="T296" s="66">
        <f t="shared" si="84"/>
        <v>0</v>
      </c>
      <c r="U296" s="67" t="s">
        <v>73</v>
      </c>
      <c r="W296" s="63" t="s">
        <v>42</v>
      </c>
      <c r="X296" s="25">
        <f t="shared" si="85"/>
        <v>2</v>
      </c>
      <c r="Y296" s="28"/>
      <c r="Z296" s="64">
        <f t="shared" si="86"/>
        <v>0</v>
      </c>
      <c r="AA296" s="65">
        <v>0</v>
      </c>
      <c r="AB296" s="66">
        <f t="shared" si="87"/>
        <v>0</v>
      </c>
      <c r="AC296" s="67" t="s">
        <v>73</v>
      </c>
      <c r="AE296" s="63" t="s">
        <v>42</v>
      </c>
      <c r="AF296" s="25">
        <f t="shared" si="88"/>
        <v>0</v>
      </c>
      <c r="AG296" s="28"/>
      <c r="AH296" s="64">
        <f t="shared" si="89"/>
        <v>0</v>
      </c>
      <c r="AI296" s="65">
        <v>0</v>
      </c>
      <c r="AJ296" s="66">
        <f t="shared" si="90"/>
        <v>0</v>
      </c>
      <c r="AK296" s="67" t="s">
        <v>73</v>
      </c>
      <c r="AM296" s="63" t="s">
        <v>42</v>
      </c>
      <c r="AN296" s="25">
        <f t="shared" si="91"/>
        <v>0</v>
      </c>
      <c r="AO296" s="28"/>
      <c r="AP296" s="64">
        <f t="shared" si="92"/>
        <v>0</v>
      </c>
      <c r="AQ296" s="65">
        <v>0</v>
      </c>
      <c r="AR296" s="66">
        <f t="shared" si="93"/>
        <v>0</v>
      </c>
      <c r="AS296" s="67" t="s">
        <v>73</v>
      </c>
      <c r="AU296" s="63" t="s">
        <v>42</v>
      </c>
      <c r="AV296" s="25">
        <f t="shared" si="94"/>
        <v>0</v>
      </c>
      <c r="AW296" s="28"/>
      <c r="AX296" s="64">
        <f t="shared" si="95"/>
        <v>0</v>
      </c>
      <c r="AY296" s="65">
        <v>0</v>
      </c>
      <c r="AZ296" s="66">
        <f t="shared" si="96"/>
        <v>0</v>
      </c>
      <c r="BA296" s="67" t="s">
        <v>73</v>
      </c>
      <c r="BC296" s="42"/>
    </row>
    <row r="297" spans="1:55" s="6" customFormat="1" ht="12.75" x14ac:dyDescent="0.2">
      <c r="A297" s="23">
        <v>279</v>
      </c>
      <c r="B297" s="61">
        <v>218009001</v>
      </c>
      <c r="C297" s="63" t="s">
        <v>161</v>
      </c>
      <c r="D297" s="63" t="s">
        <v>42</v>
      </c>
      <c r="E297" s="25">
        <v>11</v>
      </c>
      <c r="F297" s="28"/>
      <c r="G297" s="64">
        <f t="shared" si="81"/>
        <v>0</v>
      </c>
      <c r="H297" s="65">
        <v>0</v>
      </c>
      <c r="I297" s="66">
        <f t="shared" si="82"/>
        <v>0</v>
      </c>
      <c r="J297" s="67" t="s">
        <v>73</v>
      </c>
      <c r="M297" s="68" t="s">
        <v>162</v>
      </c>
      <c r="O297" s="63" t="s">
        <v>42</v>
      </c>
      <c r="P297" s="25"/>
      <c r="Q297" s="28"/>
      <c r="R297" s="64">
        <f t="shared" si="83"/>
        <v>0</v>
      </c>
      <c r="S297" s="65">
        <v>0</v>
      </c>
      <c r="T297" s="66">
        <f t="shared" si="84"/>
        <v>0</v>
      </c>
      <c r="U297" s="67" t="s">
        <v>73</v>
      </c>
      <c r="W297" s="63" t="s">
        <v>42</v>
      </c>
      <c r="X297" s="25">
        <f t="shared" si="85"/>
        <v>0</v>
      </c>
      <c r="Y297" s="28"/>
      <c r="Z297" s="64">
        <f t="shared" si="86"/>
        <v>0</v>
      </c>
      <c r="AA297" s="65">
        <v>0</v>
      </c>
      <c r="AB297" s="66">
        <f t="shared" si="87"/>
        <v>0</v>
      </c>
      <c r="AC297" s="67" t="s">
        <v>73</v>
      </c>
      <c r="AE297" s="63" t="s">
        <v>42</v>
      </c>
      <c r="AF297" s="25">
        <f t="shared" si="88"/>
        <v>6</v>
      </c>
      <c r="AG297" s="28"/>
      <c r="AH297" s="64">
        <f t="shared" si="89"/>
        <v>0</v>
      </c>
      <c r="AI297" s="65">
        <v>0</v>
      </c>
      <c r="AJ297" s="66">
        <f t="shared" si="90"/>
        <v>0</v>
      </c>
      <c r="AK297" s="67" t="s">
        <v>73</v>
      </c>
      <c r="AM297" s="63" t="s">
        <v>42</v>
      </c>
      <c r="AN297" s="25">
        <f t="shared" si="91"/>
        <v>5</v>
      </c>
      <c r="AO297" s="28"/>
      <c r="AP297" s="64">
        <f t="shared" si="92"/>
        <v>0</v>
      </c>
      <c r="AQ297" s="65">
        <v>0</v>
      </c>
      <c r="AR297" s="66">
        <f t="shared" si="93"/>
        <v>0</v>
      </c>
      <c r="AS297" s="67" t="s">
        <v>73</v>
      </c>
      <c r="AU297" s="63" t="s">
        <v>42</v>
      </c>
      <c r="AV297" s="25">
        <f t="shared" si="94"/>
        <v>0</v>
      </c>
      <c r="AW297" s="28"/>
      <c r="AX297" s="64">
        <f t="shared" si="95"/>
        <v>0</v>
      </c>
      <c r="AY297" s="65">
        <v>0</v>
      </c>
      <c r="AZ297" s="66">
        <f t="shared" si="96"/>
        <v>0</v>
      </c>
      <c r="BA297" s="67" t="s">
        <v>73</v>
      </c>
      <c r="BC297" s="42"/>
    </row>
    <row r="298" spans="1:55" s="6" customFormat="1" ht="12.75" x14ac:dyDescent="0.2">
      <c r="A298" s="23">
        <v>280</v>
      </c>
      <c r="B298" s="61">
        <v>218009001</v>
      </c>
      <c r="C298" s="63" t="s">
        <v>161</v>
      </c>
      <c r="D298" s="63" t="s">
        <v>42</v>
      </c>
      <c r="E298" s="25">
        <v>2</v>
      </c>
      <c r="F298" s="28"/>
      <c r="G298" s="64">
        <f t="shared" si="81"/>
        <v>0</v>
      </c>
      <c r="H298" s="65">
        <v>0</v>
      </c>
      <c r="I298" s="66">
        <f t="shared" si="82"/>
        <v>0</v>
      </c>
      <c r="J298" s="67" t="s">
        <v>73</v>
      </c>
      <c r="M298" s="68" t="s">
        <v>162</v>
      </c>
      <c r="O298" s="63" t="s">
        <v>42</v>
      </c>
      <c r="P298" s="25"/>
      <c r="Q298" s="28"/>
      <c r="R298" s="64">
        <f t="shared" si="83"/>
        <v>0</v>
      </c>
      <c r="S298" s="65">
        <v>0</v>
      </c>
      <c r="T298" s="66">
        <f t="shared" si="84"/>
        <v>0</v>
      </c>
      <c r="U298" s="67" t="s">
        <v>73</v>
      </c>
      <c r="W298" s="63" t="s">
        <v>42</v>
      </c>
      <c r="X298" s="25">
        <f t="shared" si="85"/>
        <v>0</v>
      </c>
      <c r="Y298" s="28"/>
      <c r="Z298" s="64">
        <f t="shared" si="86"/>
        <v>0</v>
      </c>
      <c r="AA298" s="65">
        <v>0</v>
      </c>
      <c r="AB298" s="66">
        <f t="shared" si="87"/>
        <v>0</v>
      </c>
      <c r="AC298" s="67" t="s">
        <v>73</v>
      </c>
      <c r="AE298" s="63" t="s">
        <v>42</v>
      </c>
      <c r="AF298" s="25">
        <f t="shared" si="88"/>
        <v>0</v>
      </c>
      <c r="AG298" s="28"/>
      <c r="AH298" s="64">
        <f t="shared" si="89"/>
        <v>0</v>
      </c>
      <c r="AI298" s="65">
        <v>0</v>
      </c>
      <c r="AJ298" s="66">
        <f t="shared" si="90"/>
        <v>0</v>
      </c>
      <c r="AK298" s="67" t="s">
        <v>73</v>
      </c>
      <c r="AM298" s="63" t="s">
        <v>42</v>
      </c>
      <c r="AN298" s="25">
        <f t="shared" si="91"/>
        <v>1</v>
      </c>
      <c r="AO298" s="28"/>
      <c r="AP298" s="64">
        <f t="shared" si="92"/>
        <v>0</v>
      </c>
      <c r="AQ298" s="65">
        <v>0</v>
      </c>
      <c r="AR298" s="66">
        <f t="shared" si="93"/>
        <v>0</v>
      </c>
      <c r="AS298" s="67" t="s">
        <v>73</v>
      </c>
      <c r="AU298" s="63" t="s">
        <v>42</v>
      </c>
      <c r="AV298" s="25">
        <f t="shared" si="94"/>
        <v>1</v>
      </c>
      <c r="AW298" s="28"/>
      <c r="AX298" s="64">
        <f t="shared" si="95"/>
        <v>0</v>
      </c>
      <c r="AY298" s="65">
        <v>0</v>
      </c>
      <c r="AZ298" s="66">
        <f t="shared" si="96"/>
        <v>0</v>
      </c>
      <c r="BA298" s="67" t="s">
        <v>73</v>
      </c>
      <c r="BC298" s="42"/>
    </row>
    <row r="299" spans="1:55" s="6" customFormat="1" ht="12.75" x14ac:dyDescent="0.2">
      <c r="A299" s="23">
        <v>281</v>
      </c>
      <c r="B299" s="61">
        <v>218009001</v>
      </c>
      <c r="C299" s="63" t="s">
        <v>161</v>
      </c>
      <c r="D299" s="63" t="s">
        <v>42</v>
      </c>
      <c r="E299" s="25">
        <v>1</v>
      </c>
      <c r="F299" s="28"/>
      <c r="G299" s="64">
        <f t="shared" si="81"/>
        <v>0</v>
      </c>
      <c r="H299" s="65">
        <v>0</v>
      </c>
      <c r="I299" s="66">
        <f t="shared" si="82"/>
        <v>0</v>
      </c>
      <c r="J299" s="67" t="s">
        <v>73</v>
      </c>
      <c r="M299" s="68" t="s">
        <v>162</v>
      </c>
      <c r="O299" s="63" t="s">
        <v>42</v>
      </c>
      <c r="P299" s="25"/>
      <c r="Q299" s="28"/>
      <c r="R299" s="64">
        <f t="shared" si="83"/>
        <v>0</v>
      </c>
      <c r="S299" s="65">
        <v>0</v>
      </c>
      <c r="T299" s="66">
        <f t="shared" si="84"/>
        <v>0</v>
      </c>
      <c r="U299" s="67" t="s">
        <v>73</v>
      </c>
      <c r="W299" s="63" t="s">
        <v>42</v>
      </c>
      <c r="X299" s="25">
        <f t="shared" si="85"/>
        <v>0</v>
      </c>
      <c r="Y299" s="28"/>
      <c r="Z299" s="64">
        <f t="shared" si="86"/>
        <v>0</v>
      </c>
      <c r="AA299" s="65">
        <v>0</v>
      </c>
      <c r="AB299" s="66">
        <f t="shared" si="87"/>
        <v>0</v>
      </c>
      <c r="AC299" s="67" t="s">
        <v>73</v>
      </c>
      <c r="AE299" s="63" t="s">
        <v>42</v>
      </c>
      <c r="AF299" s="25">
        <f t="shared" si="88"/>
        <v>0</v>
      </c>
      <c r="AG299" s="28"/>
      <c r="AH299" s="64">
        <f t="shared" si="89"/>
        <v>0</v>
      </c>
      <c r="AI299" s="65">
        <v>0</v>
      </c>
      <c r="AJ299" s="66">
        <f t="shared" si="90"/>
        <v>0</v>
      </c>
      <c r="AK299" s="67" t="s">
        <v>73</v>
      </c>
      <c r="AM299" s="63" t="s">
        <v>42</v>
      </c>
      <c r="AN299" s="25">
        <f t="shared" si="91"/>
        <v>0</v>
      </c>
      <c r="AO299" s="28"/>
      <c r="AP299" s="64">
        <f t="shared" si="92"/>
        <v>0</v>
      </c>
      <c r="AQ299" s="65">
        <v>0</v>
      </c>
      <c r="AR299" s="66">
        <f t="shared" si="93"/>
        <v>0</v>
      </c>
      <c r="AS299" s="67" t="s">
        <v>73</v>
      </c>
      <c r="AU299" s="63" t="s">
        <v>42</v>
      </c>
      <c r="AV299" s="25">
        <f t="shared" si="94"/>
        <v>1</v>
      </c>
      <c r="AW299" s="28"/>
      <c r="AX299" s="64">
        <f t="shared" si="95"/>
        <v>0</v>
      </c>
      <c r="AY299" s="65">
        <v>0</v>
      </c>
      <c r="AZ299" s="66">
        <f t="shared" si="96"/>
        <v>0</v>
      </c>
      <c r="BA299" s="67" t="s">
        <v>73</v>
      </c>
      <c r="BC299" s="42"/>
    </row>
    <row r="300" spans="1:55" s="6" customFormat="1" ht="12.75" x14ac:dyDescent="0.2">
      <c r="A300" s="23">
        <v>282</v>
      </c>
      <c r="B300" s="61">
        <v>218009001</v>
      </c>
      <c r="C300" s="63" t="s">
        <v>161</v>
      </c>
      <c r="D300" s="63" t="s">
        <v>42</v>
      </c>
      <c r="E300" s="25">
        <v>1</v>
      </c>
      <c r="F300" s="28"/>
      <c r="G300" s="64">
        <f t="shared" si="81"/>
        <v>0</v>
      </c>
      <c r="H300" s="65">
        <v>0</v>
      </c>
      <c r="I300" s="66">
        <f t="shared" si="82"/>
        <v>0</v>
      </c>
      <c r="J300" s="67" t="s">
        <v>73</v>
      </c>
      <c r="M300" s="68" t="s">
        <v>162</v>
      </c>
      <c r="O300" s="63" t="s">
        <v>42</v>
      </c>
      <c r="P300" s="25"/>
      <c r="Q300" s="28"/>
      <c r="R300" s="64">
        <f t="shared" si="83"/>
        <v>0</v>
      </c>
      <c r="S300" s="65">
        <v>0</v>
      </c>
      <c r="T300" s="66">
        <f t="shared" si="84"/>
        <v>0</v>
      </c>
      <c r="U300" s="67" t="s">
        <v>73</v>
      </c>
      <c r="W300" s="63" t="s">
        <v>42</v>
      </c>
      <c r="X300" s="25">
        <f t="shared" si="85"/>
        <v>0</v>
      </c>
      <c r="Y300" s="28"/>
      <c r="Z300" s="64">
        <f t="shared" si="86"/>
        <v>0</v>
      </c>
      <c r="AA300" s="65">
        <v>0</v>
      </c>
      <c r="AB300" s="66">
        <f t="shared" si="87"/>
        <v>0</v>
      </c>
      <c r="AC300" s="67" t="s">
        <v>73</v>
      </c>
      <c r="AE300" s="63" t="s">
        <v>42</v>
      </c>
      <c r="AF300" s="25">
        <f t="shared" si="88"/>
        <v>0</v>
      </c>
      <c r="AG300" s="28"/>
      <c r="AH300" s="64">
        <f t="shared" si="89"/>
        <v>0</v>
      </c>
      <c r="AI300" s="65">
        <v>0</v>
      </c>
      <c r="AJ300" s="66">
        <f t="shared" si="90"/>
        <v>0</v>
      </c>
      <c r="AK300" s="67" t="s">
        <v>73</v>
      </c>
      <c r="AM300" s="63" t="s">
        <v>42</v>
      </c>
      <c r="AN300" s="25">
        <f t="shared" si="91"/>
        <v>0</v>
      </c>
      <c r="AO300" s="28"/>
      <c r="AP300" s="64">
        <f t="shared" si="92"/>
        <v>0</v>
      </c>
      <c r="AQ300" s="65">
        <v>0</v>
      </c>
      <c r="AR300" s="66">
        <f t="shared" si="93"/>
        <v>0</v>
      </c>
      <c r="AS300" s="67" t="s">
        <v>73</v>
      </c>
      <c r="AU300" s="63" t="s">
        <v>42</v>
      </c>
      <c r="AV300" s="25">
        <f t="shared" si="94"/>
        <v>1</v>
      </c>
      <c r="AW300" s="28"/>
      <c r="AX300" s="64">
        <f t="shared" si="95"/>
        <v>0</v>
      </c>
      <c r="AY300" s="65">
        <v>0</v>
      </c>
      <c r="AZ300" s="66">
        <f t="shared" si="96"/>
        <v>0</v>
      </c>
      <c r="BA300" s="67" t="s">
        <v>73</v>
      </c>
      <c r="BC300" s="42"/>
    </row>
    <row r="301" spans="1:55" s="6" customFormat="1" ht="12.75" x14ac:dyDescent="0.2">
      <c r="A301" s="23">
        <v>283</v>
      </c>
      <c r="B301" s="61">
        <v>219000231</v>
      </c>
      <c r="C301" s="63" t="s">
        <v>163</v>
      </c>
      <c r="D301" s="63" t="s">
        <v>79</v>
      </c>
      <c r="E301" s="25">
        <v>1</v>
      </c>
      <c r="F301" s="28"/>
      <c r="G301" s="64">
        <f t="shared" si="81"/>
        <v>0</v>
      </c>
      <c r="H301" s="65">
        <v>1</v>
      </c>
      <c r="I301" s="66">
        <f t="shared" si="82"/>
        <v>1</v>
      </c>
      <c r="J301" s="67" t="s">
        <v>43</v>
      </c>
      <c r="K301" s="6" t="s">
        <v>44</v>
      </c>
      <c r="M301" s="68" t="s">
        <v>162</v>
      </c>
      <c r="O301" s="63" t="s">
        <v>79</v>
      </c>
      <c r="P301" s="25">
        <v>1</v>
      </c>
      <c r="Q301" s="28"/>
      <c r="R301" s="64">
        <f t="shared" si="83"/>
        <v>0</v>
      </c>
      <c r="S301" s="65">
        <v>1</v>
      </c>
      <c r="T301" s="66">
        <f t="shared" si="84"/>
        <v>1</v>
      </c>
      <c r="U301" s="67" t="s">
        <v>43</v>
      </c>
      <c r="W301" s="63" t="s">
        <v>79</v>
      </c>
      <c r="X301" s="25">
        <v>1</v>
      </c>
      <c r="Y301" s="28"/>
      <c r="Z301" s="64">
        <f t="shared" si="86"/>
        <v>0</v>
      </c>
      <c r="AA301" s="65">
        <v>1</v>
      </c>
      <c r="AB301" s="66">
        <f t="shared" si="87"/>
        <v>1</v>
      </c>
      <c r="AC301" s="67" t="s">
        <v>43</v>
      </c>
      <c r="AE301" s="63" t="s">
        <v>79</v>
      </c>
      <c r="AF301" s="25">
        <v>1</v>
      </c>
      <c r="AG301" s="28"/>
      <c r="AH301" s="64">
        <f t="shared" si="89"/>
        <v>0</v>
      </c>
      <c r="AI301" s="65">
        <v>1</v>
      </c>
      <c r="AJ301" s="66">
        <f t="shared" si="90"/>
        <v>1</v>
      </c>
      <c r="AK301" s="67" t="s">
        <v>43</v>
      </c>
      <c r="AM301" s="63" t="s">
        <v>79</v>
      </c>
      <c r="AN301" s="25">
        <v>1</v>
      </c>
      <c r="AO301" s="28"/>
      <c r="AP301" s="64">
        <f t="shared" si="92"/>
        <v>0</v>
      </c>
      <c r="AQ301" s="65">
        <v>1</v>
      </c>
      <c r="AR301" s="66">
        <f t="shared" si="93"/>
        <v>1</v>
      </c>
      <c r="AS301" s="67" t="s">
        <v>43</v>
      </c>
      <c r="AU301" s="63" t="s">
        <v>79</v>
      </c>
      <c r="AV301" s="25">
        <v>1</v>
      </c>
      <c r="AW301" s="28"/>
      <c r="AX301" s="64">
        <f t="shared" si="95"/>
        <v>0</v>
      </c>
      <c r="AY301" s="65">
        <v>1</v>
      </c>
      <c r="AZ301" s="66">
        <f t="shared" si="96"/>
        <v>1</v>
      </c>
      <c r="BA301" s="67" t="s">
        <v>43</v>
      </c>
      <c r="BC301" s="42"/>
    </row>
    <row r="302" spans="1:55" s="6" customFormat="1" ht="12.75" x14ac:dyDescent="0.2">
      <c r="A302" s="23">
        <v>284</v>
      </c>
      <c r="B302" s="61">
        <v>219000235</v>
      </c>
      <c r="C302" s="63" t="s">
        <v>164</v>
      </c>
      <c r="D302" s="63" t="s">
        <v>79</v>
      </c>
      <c r="E302" s="25">
        <v>1</v>
      </c>
      <c r="F302" s="28"/>
      <c r="G302" s="64">
        <f t="shared" si="81"/>
        <v>0</v>
      </c>
      <c r="H302" s="65">
        <v>0</v>
      </c>
      <c r="I302" s="66">
        <f t="shared" si="82"/>
        <v>0</v>
      </c>
      <c r="J302" s="67" t="s">
        <v>43</v>
      </c>
      <c r="K302" s="6" t="s">
        <v>44</v>
      </c>
      <c r="M302" s="68" t="s">
        <v>162</v>
      </c>
      <c r="O302" s="63" t="s">
        <v>79</v>
      </c>
      <c r="P302" s="25">
        <v>1</v>
      </c>
      <c r="Q302" s="28"/>
      <c r="R302" s="64">
        <f t="shared" si="83"/>
        <v>0</v>
      </c>
      <c r="S302" s="65">
        <v>0</v>
      </c>
      <c r="T302" s="66">
        <f t="shared" si="84"/>
        <v>0</v>
      </c>
      <c r="U302" s="67" t="s">
        <v>43</v>
      </c>
      <c r="W302" s="63" t="s">
        <v>79</v>
      </c>
      <c r="X302" s="25">
        <v>1</v>
      </c>
      <c r="Y302" s="28"/>
      <c r="Z302" s="64">
        <f t="shared" si="86"/>
        <v>0</v>
      </c>
      <c r="AA302" s="65">
        <v>0</v>
      </c>
      <c r="AB302" s="66">
        <f t="shared" si="87"/>
        <v>0</v>
      </c>
      <c r="AC302" s="67" t="s">
        <v>43</v>
      </c>
      <c r="AE302" s="63" t="s">
        <v>79</v>
      </c>
      <c r="AF302" s="25">
        <v>1</v>
      </c>
      <c r="AG302" s="28"/>
      <c r="AH302" s="64">
        <f t="shared" si="89"/>
        <v>0</v>
      </c>
      <c r="AI302" s="65">
        <v>0</v>
      </c>
      <c r="AJ302" s="66">
        <f t="shared" si="90"/>
        <v>0</v>
      </c>
      <c r="AK302" s="67" t="s">
        <v>43</v>
      </c>
      <c r="AM302" s="63" t="s">
        <v>79</v>
      </c>
      <c r="AN302" s="25">
        <v>1</v>
      </c>
      <c r="AO302" s="28"/>
      <c r="AP302" s="64">
        <f t="shared" si="92"/>
        <v>0</v>
      </c>
      <c r="AQ302" s="65">
        <v>0</v>
      </c>
      <c r="AR302" s="66">
        <f t="shared" si="93"/>
        <v>0</v>
      </c>
      <c r="AS302" s="67" t="s">
        <v>43</v>
      </c>
      <c r="AU302" s="63" t="s">
        <v>79</v>
      </c>
      <c r="AV302" s="25">
        <v>1</v>
      </c>
      <c r="AW302" s="28"/>
      <c r="AX302" s="64">
        <f t="shared" si="95"/>
        <v>0</v>
      </c>
      <c r="AY302" s="65">
        <v>0</v>
      </c>
      <c r="AZ302" s="66">
        <f t="shared" si="96"/>
        <v>0</v>
      </c>
      <c r="BA302" s="67" t="s">
        <v>43</v>
      </c>
      <c r="BC302" s="42"/>
    </row>
    <row r="303" spans="1:55" s="6" customFormat="1" ht="12.75" x14ac:dyDescent="0.2">
      <c r="A303" s="23">
        <v>285</v>
      </c>
      <c r="B303" s="61"/>
      <c r="C303" s="63" t="s">
        <v>179</v>
      </c>
      <c r="D303" s="63" t="s">
        <v>79</v>
      </c>
      <c r="E303" s="25">
        <f>SUM(E15:E20)</f>
        <v>118</v>
      </c>
      <c r="F303" s="28"/>
      <c r="G303" s="64">
        <f t="shared" ref="G303" si="97">E303*F303</f>
        <v>0</v>
      </c>
      <c r="H303" s="65">
        <v>0</v>
      </c>
      <c r="I303" s="66">
        <f t="shared" ref="I303" si="98">E303*H303</f>
        <v>0</v>
      </c>
      <c r="J303" s="67" t="s">
        <v>43</v>
      </c>
      <c r="K303" s="6" t="s">
        <v>44</v>
      </c>
      <c r="M303" s="68" t="s">
        <v>162</v>
      </c>
      <c r="O303" s="63" t="s">
        <v>79</v>
      </c>
      <c r="P303" s="25">
        <f>SUM(P15:P20)</f>
        <v>15</v>
      </c>
      <c r="Q303" s="28"/>
      <c r="R303" s="64">
        <f t="shared" ref="R303" si="99">P303*Q303</f>
        <v>0</v>
      </c>
      <c r="S303" s="65">
        <v>0</v>
      </c>
      <c r="T303" s="66">
        <f t="shared" ref="T303" si="100">P303*S303</f>
        <v>0</v>
      </c>
      <c r="U303" s="67" t="s">
        <v>43</v>
      </c>
      <c r="W303" s="63" t="s">
        <v>79</v>
      </c>
      <c r="X303" s="25">
        <f>SUM(X15:X20)</f>
        <v>28</v>
      </c>
      <c r="Y303" s="28"/>
      <c r="Z303" s="64">
        <f t="shared" ref="Z303:Z307" si="101">X303*Y303</f>
        <v>0</v>
      </c>
      <c r="AA303" s="65">
        <v>0</v>
      </c>
      <c r="AB303" s="66">
        <f t="shared" ref="AB303" si="102">X303*AA303</f>
        <v>0</v>
      </c>
      <c r="AC303" s="67" t="s">
        <v>43</v>
      </c>
      <c r="AE303" s="63" t="s">
        <v>79</v>
      </c>
      <c r="AF303" s="25">
        <f>SUM(AF15:AF20)</f>
        <v>27</v>
      </c>
      <c r="AG303" s="28"/>
      <c r="AH303" s="64">
        <f t="shared" ref="AH303:AH307" si="103">AF303*AG303</f>
        <v>0</v>
      </c>
      <c r="AI303" s="65">
        <v>0</v>
      </c>
      <c r="AJ303" s="66">
        <f t="shared" ref="AJ303" si="104">AF303*AI303</f>
        <v>0</v>
      </c>
      <c r="AK303" s="67" t="s">
        <v>43</v>
      </c>
      <c r="AM303" s="63" t="s">
        <v>79</v>
      </c>
      <c r="AN303" s="25">
        <f>SUM(AN15:AN20)</f>
        <v>27</v>
      </c>
      <c r="AO303" s="28"/>
      <c r="AP303" s="64">
        <f t="shared" ref="AP303:AP307" si="105">AN303*AO303</f>
        <v>0</v>
      </c>
      <c r="AQ303" s="65">
        <v>0</v>
      </c>
      <c r="AR303" s="66">
        <f t="shared" ref="AR303" si="106">AN303*AQ303</f>
        <v>0</v>
      </c>
      <c r="AS303" s="67" t="s">
        <v>43</v>
      </c>
      <c r="AU303" s="63" t="s">
        <v>79</v>
      </c>
      <c r="AV303" s="25">
        <f>SUM(AV15:AV20)</f>
        <v>21</v>
      </c>
      <c r="AW303" s="28"/>
      <c r="AX303" s="64">
        <f t="shared" ref="AX303:AX307" si="107">AV303*AW303</f>
        <v>0</v>
      </c>
      <c r="AY303" s="65">
        <v>0</v>
      </c>
      <c r="AZ303" s="66">
        <f t="shared" ref="AZ303" si="108">AV303*AY303</f>
        <v>0</v>
      </c>
      <c r="BA303" s="67" t="s">
        <v>43</v>
      </c>
      <c r="BC303" s="42"/>
    </row>
    <row r="304" spans="1:55" s="6" customFormat="1" ht="12.75" x14ac:dyDescent="0.2">
      <c r="A304" s="23">
        <v>286</v>
      </c>
      <c r="B304" s="61"/>
      <c r="C304" s="63" t="s">
        <v>181</v>
      </c>
      <c r="D304" s="63" t="s">
        <v>42</v>
      </c>
      <c r="E304" s="25">
        <f>SUM(P304,X304,AF304,AN304,AV304)</f>
        <v>47</v>
      </c>
      <c r="F304" s="28"/>
      <c r="G304" s="64">
        <f t="shared" ref="G304:G307" si="109">E304*F304</f>
        <v>0</v>
      </c>
      <c r="H304" s="65">
        <v>0</v>
      </c>
      <c r="I304" s="66">
        <f t="shared" ref="I304" si="110">E304*H304</f>
        <v>0</v>
      </c>
      <c r="J304" s="67" t="s">
        <v>43</v>
      </c>
      <c r="K304" s="6" t="s">
        <v>44</v>
      </c>
      <c r="M304" s="68" t="s">
        <v>162</v>
      </c>
      <c r="O304" s="63" t="s">
        <v>79</v>
      </c>
      <c r="P304" s="25">
        <v>1</v>
      </c>
      <c r="Q304" s="28"/>
      <c r="R304" s="64">
        <f t="shared" ref="R304:R307" si="111">P304*Q304</f>
        <v>0</v>
      </c>
      <c r="S304" s="65">
        <v>0</v>
      </c>
      <c r="T304" s="66">
        <f t="shared" ref="T304" si="112">P304*S304</f>
        <v>0</v>
      </c>
      <c r="U304" s="67" t="s">
        <v>43</v>
      </c>
      <c r="W304" s="63" t="s">
        <v>79</v>
      </c>
      <c r="X304" s="25">
        <v>12</v>
      </c>
      <c r="Y304" s="28"/>
      <c r="Z304" s="64">
        <f t="shared" si="101"/>
        <v>0</v>
      </c>
      <c r="AA304" s="65">
        <v>0</v>
      </c>
      <c r="AB304" s="66">
        <f t="shared" ref="AB304" si="113">X304*AA304</f>
        <v>0</v>
      </c>
      <c r="AC304" s="67" t="s">
        <v>43</v>
      </c>
      <c r="AE304" s="63" t="s">
        <v>79</v>
      </c>
      <c r="AF304" s="25">
        <v>10</v>
      </c>
      <c r="AG304" s="28"/>
      <c r="AH304" s="64">
        <f t="shared" si="103"/>
        <v>0</v>
      </c>
      <c r="AI304" s="65">
        <v>0</v>
      </c>
      <c r="AJ304" s="66">
        <f t="shared" ref="AJ304" si="114">AF304*AI304</f>
        <v>0</v>
      </c>
      <c r="AK304" s="67" t="s">
        <v>43</v>
      </c>
      <c r="AM304" s="63" t="s">
        <v>79</v>
      </c>
      <c r="AN304" s="25">
        <v>13</v>
      </c>
      <c r="AO304" s="28"/>
      <c r="AP304" s="64">
        <f t="shared" si="105"/>
        <v>0</v>
      </c>
      <c r="AQ304" s="65">
        <v>0</v>
      </c>
      <c r="AR304" s="66">
        <f t="shared" ref="AR304" si="115">AN304*AQ304</f>
        <v>0</v>
      </c>
      <c r="AS304" s="67" t="s">
        <v>43</v>
      </c>
      <c r="AU304" s="63" t="s">
        <v>79</v>
      </c>
      <c r="AV304" s="25">
        <v>11</v>
      </c>
      <c r="AW304" s="28"/>
      <c r="AX304" s="64">
        <f t="shared" si="107"/>
        <v>0</v>
      </c>
      <c r="AY304" s="65">
        <v>0</v>
      </c>
      <c r="AZ304" s="66">
        <f t="shared" ref="AZ304" si="116">AV304*AY304</f>
        <v>0</v>
      </c>
      <c r="BA304" s="67" t="s">
        <v>43</v>
      </c>
      <c r="BC304" s="42"/>
    </row>
    <row r="305" spans="1:55" s="6" customFormat="1" ht="12.75" x14ac:dyDescent="0.2">
      <c r="A305" s="23">
        <v>287</v>
      </c>
      <c r="B305" s="61"/>
      <c r="C305" s="63" t="s">
        <v>182</v>
      </c>
      <c r="D305" s="63" t="s">
        <v>79</v>
      </c>
      <c r="E305" s="25">
        <f>E304</f>
        <v>47</v>
      </c>
      <c r="F305" s="28"/>
      <c r="G305" s="64">
        <f t="shared" si="109"/>
        <v>0</v>
      </c>
      <c r="H305" s="65"/>
      <c r="I305" s="66"/>
      <c r="J305" s="67"/>
      <c r="M305" s="68"/>
      <c r="O305" s="63" t="s">
        <v>79</v>
      </c>
      <c r="P305" s="25">
        <f>P304</f>
        <v>1</v>
      </c>
      <c r="Q305" s="28"/>
      <c r="R305" s="64">
        <f t="shared" si="111"/>
        <v>0</v>
      </c>
      <c r="S305" s="65"/>
      <c r="T305" s="66"/>
      <c r="U305" s="67"/>
      <c r="W305" s="63" t="s">
        <v>79</v>
      </c>
      <c r="X305" s="25">
        <f>X304</f>
        <v>12</v>
      </c>
      <c r="Y305" s="28"/>
      <c r="Z305" s="64">
        <f t="shared" si="101"/>
        <v>0</v>
      </c>
      <c r="AA305" s="65"/>
      <c r="AB305" s="66"/>
      <c r="AC305" s="67"/>
      <c r="AE305" s="63" t="s">
        <v>79</v>
      </c>
      <c r="AF305" s="25">
        <f>AF304</f>
        <v>10</v>
      </c>
      <c r="AG305" s="28"/>
      <c r="AH305" s="64">
        <f t="shared" si="103"/>
        <v>0</v>
      </c>
      <c r="AI305" s="65"/>
      <c r="AJ305" s="66"/>
      <c r="AK305" s="67"/>
      <c r="AM305" s="63" t="s">
        <v>79</v>
      </c>
      <c r="AN305" s="25">
        <f>AN304</f>
        <v>13</v>
      </c>
      <c r="AO305" s="28"/>
      <c r="AP305" s="64">
        <f t="shared" si="105"/>
        <v>0</v>
      </c>
      <c r="AQ305" s="65"/>
      <c r="AR305" s="66"/>
      <c r="AS305" s="67"/>
      <c r="AU305" s="63" t="s">
        <v>79</v>
      </c>
      <c r="AV305" s="25">
        <f>AV304</f>
        <v>11</v>
      </c>
      <c r="AW305" s="28"/>
      <c r="AX305" s="64">
        <f t="shared" si="107"/>
        <v>0</v>
      </c>
      <c r="AY305" s="65"/>
      <c r="AZ305" s="66"/>
      <c r="BA305" s="67"/>
      <c r="BC305" s="42"/>
    </row>
    <row r="306" spans="1:55" s="6" customFormat="1" ht="12.75" x14ac:dyDescent="0.2">
      <c r="A306" s="23">
        <v>288</v>
      </c>
      <c r="B306" s="61"/>
      <c r="C306" s="63" t="s">
        <v>184</v>
      </c>
      <c r="D306" s="63" t="s">
        <v>87</v>
      </c>
      <c r="E306" s="25">
        <f>E304*10</f>
        <v>470</v>
      </c>
      <c r="F306" s="28"/>
      <c r="G306" s="64">
        <f t="shared" si="109"/>
        <v>0</v>
      </c>
      <c r="H306" s="65"/>
      <c r="I306" s="66"/>
      <c r="J306" s="67"/>
      <c r="M306" s="68"/>
      <c r="O306" s="63" t="s">
        <v>87</v>
      </c>
      <c r="P306" s="25">
        <f>P304*10</f>
        <v>10</v>
      </c>
      <c r="Q306" s="28"/>
      <c r="R306" s="64">
        <f t="shared" si="111"/>
        <v>0</v>
      </c>
      <c r="S306" s="65"/>
      <c r="T306" s="66"/>
      <c r="U306" s="67"/>
      <c r="W306" s="63" t="s">
        <v>87</v>
      </c>
      <c r="X306" s="25">
        <f>X304*10</f>
        <v>120</v>
      </c>
      <c r="Y306" s="28"/>
      <c r="Z306" s="64">
        <f t="shared" si="101"/>
        <v>0</v>
      </c>
      <c r="AA306" s="65"/>
      <c r="AB306" s="66"/>
      <c r="AC306" s="67"/>
      <c r="AE306" s="63" t="s">
        <v>87</v>
      </c>
      <c r="AF306" s="25">
        <f>AF304*10</f>
        <v>100</v>
      </c>
      <c r="AG306" s="28"/>
      <c r="AH306" s="64">
        <f t="shared" si="103"/>
        <v>0</v>
      </c>
      <c r="AI306" s="65"/>
      <c r="AJ306" s="66"/>
      <c r="AK306" s="67"/>
      <c r="AM306" s="63" t="s">
        <v>87</v>
      </c>
      <c r="AN306" s="25">
        <f>AN304*10</f>
        <v>130</v>
      </c>
      <c r="AO306" s="28"/>
      <c r="AP306" s="64">
        <f t="shared" si="105"/>
        <v>0</v>
      </c>
      <c r="AQ306" s="65"/>
      <c r="AR306" s="66"/>
      <c r="AS306" s="67"/>
      <c r="AU306" s="63" t="s">
        <v>87</v>
      </c>
      <c r="AV306" s="25">
        <f>AV304*10</f>
        <v>110</v>
      </c>
      <c r="AW306" s="28"/>
      <c r="AX306" s="64">
        <f t="shared" si="107"/>
        <v>0</v>
      </c>
      <c r="AY306" s="65"/>
      <c r="AZ306" s="66"/>
      <c r="BA306" s="67"/>
      <c r="BC306" s="42"/>
    </row>
    <row r="307" spans="1:55" s="6" customFormat="1" ht="12.75" x14ac:dyDescent="0.2">
      <c r="A307" s="23">
        <v>289</v>
      </c>
      <c r="B307" s="61"/>
      <c r="C307" s="63" t="s">
        <v>183</v>
      </c>
      <c r="D307" s="63" t="s">
        <v>79</v>
      </c>
      <c r="E307" s="25">
        <f>E304</f>
        <v>47</v>
      </c>
      <c r="F307" s="28"/>
      <c r="G307" s="64">
        <f t="shared" si="109"/>
        <v>0</v>
      </c>
      <c r="H307" s="65"/>
      <c r="I307" s="66"/>
      <c r="J307" s="67"/>
      <c r="M307" s="68"/>
      <c r="O307" s="63" t="s">
        <v>79</v>
      </c>
      <c r="P307" s="25">
        <f>P304</f>
        <v>1</v>
      </c>
      <c r="Q307" s="28"/>
      <c r="R307" s="64">
        <f t="shared" si="111"/>
        <v>0</v>
      </c>
      <c r="S307" s="65"/>
      <c r="T307" s="66"/>
      <c r="U307" s="67"/>
      <c r="W307" s="63" t="s">
        <v>79</v>
      </c>
      <c r="X307" s="25">
        <f>X304</f>
        <v>12</v>
      </c>
      <c r="Y307" s="28"/>
      <c r="Z307" s="64">
        <f t="shared" si="101"/>
        <v>0</v>
      </c>
      <c r="AA307" s="65"/>
      <c r="AB307" s="66"/>
      <c r="AC307" s="67"/>
      <c r="AE307" s="63" t="s">
        <v>79</v>
      </c>
      <c r="AF307" s="25">
        <f>AF304</f>
        <v>10</v>
      </c>
      <c r="AG307" s="28"/>
      <c r="AH307" s="64">
        <f t="shared" si="103"/>
        <v>0</v>
      </c>
      <c r="AI307" s="65"/>
      <c r="AJ307" s="66"/>
      <c r="AK307" s="67"/>
      <c r="AM307" s="63" t="s">
        <v>79</v>
      </c>
      <c r="AN307" s="25">
        <f>AN304</f>
        <v>13</v>
      </c>
      <c r="AO307" s="28"/>
      <c r="AP307" s="64">
        <f t="shared" si="105"/>
        <v>0</v>
      </c>
      <c r="AQ307" s="65"/>
      <c r="AR307" s="66"/>
      <c r="AS307" s="67"/>
      <c r="AU307" s="63" t="s">
        <v>79</v>
      </c>
      <c r="AV307" s="25">
        <f>AV304</f>
        <v>11</v>
      </c>
      <c r="AW307" s="28"/>
      <c r="AX307" s="64">
        <f t="shared" si="107"/>
        <v>0</v>
      </c>
      <c r="AY307" s="65"/>
      <c r="AZ307" s="66"/>
      <c r="BA307" s="67"/>
      <c r="BC307" s="42"/>
    </row>
    <row r="308" spans="1:55" s="44" customFormat="1" ht="13.5" thickBot="1" x14ac:dyDescent="0.25">
      <c r="A308" s="87"/>
      <c r="B308" s="88"/>
      <c r="C308" s="89" t="s">
        <v>80</v>
      </c>
      <c r="D308" s="89"/>
      <c r="E308" s="90"/>
      <c r="F308" s="90"/>
      <c r="G308" s="91">
        <f>SUM(G293:G307)</f>
        <v>0</v>
      </c>
      <c r="H308" s="92"/>
      <c r="I308" s="93">
        <f>SUM(I293:I302)</f>
        <v>1</v>
      </c>
      <c r="J308" s="94"/>
      <c r="M308" s="44" t="s">
        <v>162</v>
      </c>
      <c r="O308" s="89"/>
      <c r="P308" s="90"/>
      <c r="Q308" s="90"/>
      <c r="R308" s="91">
        <f>SUM(R293:R307)</f>
        <v>0</v>
      </c>
      <c r="S308" s="92"/>
      <c r="T308" s="93">
        <f>SUM(T293:T302)</f>
        <v>1</v>
      </c>
      <c r="U308" s="94"/>
      <c r="W308" s="89"/>
      <c r="X308" s="90"/>
      <c r="Y308" s="90"/>
      <c r="Z308" s="91">
        <f>SUM(Z293:Z307)</f>
        <v>0</v>
      </c>
      <c r="AA308" s="92"/>
      <c r="AB308" s="93">
        <f>SUM(AB293:AB302)</f>
        <v>1</v>
      </c>
      <c r="AC308" s="94"/>
      <c r="AE308" s="89"/>
      <c r="AF308" s="90"/>
      <c r="AG308" s="90"/>
      <c r="AH308" s="91">
        <f>SUM(AH293:AH307)</f>
        <v>0</v>
      </c>
      <c r="AI308" s="92"/>
      <c r="AJ308" s="93">
        <f>SUM(AJ293:AJ302)</f>
        <v>1</v>
      </c>
      <c r="AK308" s="94"/>
      <c r="AM308" s="89"/>
      <c r="AN308" s="90"/>
      <c r="AO308" s="90"/>
      <c r="AP308" s="91">
        <f>SUM(AP293:AP307)</f>
        <v>0</v>
      </c>
      <c r="AQ308" s="92"/>
      <c r="AR308" s="93">
        <f>SUM(AR293:AR302)</f>
        <v>1</v>
      </c>
      <c r="AS308" s="94"/>
      <c r="AU308" s="89"/>
      <c r="AV308" s="90"/>
      <c r="AW308" s="90"/>
      <c r="AX308" s="91">
        <f>SUM(AX293:AX307)</f>
        <v>0</v>
      </c>
      <c r="AY308" s="92"/>
      <c r="AZ308" s="93">
        <f>SUM(AZ293:AZ302)</f>
        <v>1</v>
      </c>
      <c r="BA308" s="94"/>
      <c r="BC308" s="42"/>
    </row>
    <row r="309" spans="1:55" s="6" customFormat="1" ht="12.75" x14ac:dyDescent="0.2">
      <c r="B309" s="95"/>
      <c r="E309" s="42"/>
      <c r="F309" s="42"/>
      <c r="G309" s="96"/>
      <c r="H309" s="97"/>
      <c r="I309" s="98"/>
      <c r="J309" s="99"/>
      <c r="P309" s="42"/>
      <c r="Q309" s="42"/>
      <c r="R309" s="96"/>
      <c r="S309" s="97"/>
      <c r="T309" s="98"/>
      <c r="U309" s="99"/>
      <c r="X309" s="42"/>
      <c r="Y309" s="42"/>
      <c r="Z309" s="96"/>
      <c r="AA309" s="97"/>
      <c r="AB309" s="98"/>
      <c r="AC309" s="99"/>
      <c r="AF309" s="42"/>
      <c r="AG309" s="42"/>
      <c r="AH309" s="96"/>
      <c r="AI309" s="97"/>
      <c r="AJ309" s="98"/>
      <c r="AK309" s="99"/>
      <c r="AN309" s="42"/>
      <c r="AO309" s="42"/>
      <c r="AP309" s="96"/>
      <c r="AQ309" s="97"/>
      <c r="AR309" s="98"/>
      <c r="AS309" s="99"/>
      <c r="AV309" s="42"/>
      <c r="AW309" s="42"/>
      <c r="AX309" s="96"/>
      <c r="AY309" s="97"/>
      <c r="AZ309" s="98"/>
      <c r="BA309" s="99"/>
    </row>
    <row r="310" spans="1:55" s="6" customFormat="1" ht="12.75" x14ac:dyDescent="0.2">
      <c r="B310" s="95"/>
      <c r="E310" s="42"/>
      <c r="F310" s="42"/>
      <c r="G310" s="96"/>
      <c r="H310" s="97"/>
      <c r="I310" s="98"/>
      <c r="J310" s="99"/>
      <c r="P310" s="42"/>
      <c r="Q310" s="42"/>
      <c r="R310" s="96"/>
      <c r="S310" s="97"/>
      <c r="T310" s="98"/>
      <c r="U310" s="99"/>
      <c r="X310" s="42"/>
      <c r="Y310" s="42"/>
      <c r="Z310" s="96"/>
      <c r="AA310" s="97"/>
      <c r="AB310" s="98"/>
      <c r="AC310" s="99"/>
      <c r="AF310" s="42"/>
      <c r="AG310" s="42"/>
      <c r="AH310" s="96"/>
      <c r="AI310" s="97"/>
      <c r="AJ310" s="98"/>
      <c r="AK310" s="99"/>
      <c r="AN310" s="42"/>
      <c r="AO310" s="42"/>
      <c r="AP310" s="96"/>
      <c r="AQ310" s="97"/>
      <c r="AR310" s="98"/>
      <c r="AS310" s="99"/>
      <c r="AV310" s="42"/>
      <c r="AW310" s="42"/>
      <c r="AX310" s="96"/>
      <c r="AY310" s="97"/>
      <c r="AZ310" s="98"/>
      <c r="BA310" s="99"/>
    </row>
    <row r="311" spans="1:55" s="6" customFormat="1" ht="12.75" x14ac:dyDescent="0.2">
      <c r="B311" s="95"/>
      <c r="E311" s="42"/>
      <c r="F311" s="42"/>
      <c r="G311" s="96"/>
      <c r="H311" s="97"/>
      <c r="I311" s="98"/>
      <c r="J311" s="99"/>
      <c r="P311" s="42"/>
      <c r="Q311" s="42"/>
      <c r="R311" s="96"/>
      <c r="S311" s="97"/>
      <c r="T311" s="98"/>
      <c r="U311" s="99"/>
      <c r="X311" s="42"/>
      <c r="Y311" s="42"/>
      <c r="Z311" s="96"/>
      <c r="AA311" s="97"/>
      <c r="AB311" s="98"/>
      <c r="AC311" s="99"/>
      <c r="AF311" s="42"/>
      <c r="AG311" s="42"/>
      <c r="AH311" s="96"/>
      <c r="AI311" s="97"/>
      <c r="AJ311" s="98"/>
      <c r="AK311" s="99"/>
      <c r="AN311" s="42"/>
      <c r="AO311" s="42"/>
      <c r="AP311" s="96"/>
      <c r="AQ311" s="97"/>
      <c r="AR311" s="98"/>
      <c r="AS311" s="99"/>
      <c r="AV311" s="42"/>
      <c r="AW311" s="42"/>
      <c r="AX311" s="96"/>
      <c r="AY311" s="97"/>
      <c r="AZ311" s="98"/>
      <c r="BA311" s="99"/>
    </row>
    <row r="312" spans="1:55" s="6" customFormat="1" ht="12.75" x14ac:dyDescent="0.2">
      <c r="B312" s="95"/>
      <c r="E312" s="42"/>
      <c r="F312" s="42"/>
      <c r="G312" s="96"/>
      <c r="H312" s="97"/>
      <c r="I312" s="98"/>
      <c r="J312" s="99"/>
      <c r="P312" s="42"/>
      <c r="Q312" s="42"/>
      <c r="R312" s="96"/>
      <c r="S312" s="97"/>
      <c r="T312" s="98"/>
      <c r="U312" s="99"/>
      <c r="X312" s="42"/>
      <c r="Y312" s="42"/>
      <c r="Z312" s="96"/>
      <c r="AA312" s="97"/>
      <c r="AB312" s="98"/>
      <c r="AC312" s="99"/>
      <c r="AF312" s="42"/>
      <c r="AG312" s="42"/>
      <c r="AH312" s="96"/>
      <c r="AI312" s="97"/>
      <c r="AJ312" s="98"/>
      <c r="AK312" s="99"/>
      <c r="AN312" s="42"/>
      <c r="AO312" s="42"/>
      <c r="AP312" s="96"/>
      <c r="AQ312" s="97"/>
      <c r="AR312" s="98"/>
      <c r="AS312" s="99"/>
      <c r="AV312" s="42"/>
      <c r="AW312" s="42"/>
      <c r="AX312" s="96"/>
      <c r="AY312" s="97"/>
      <c r="AZ312" s="98"/>
      <c r="BA312" s="99"/>
    </row>
    <row r="313" spans="1:55" s="103" customFormat="1" ht="12.75" x14ac:dyDescent="0.2">
      <c r="A313" s="115" t="s">
        <v>40</v>
      </c>
      <c r="B313" s="116"/>
      <c r="C313" s="117"/>
      <c r="D313" s="117"/>
      <c r="E313" s="118"/>
      <c r="F313" s="118"/>
      <c r="G313" s="82">
        <f>G41</f>
        <v>0</v>
      </c>
      <c r="H313" s="119"/>
      <c r="I313" s="120"/>
      <c r="J313" s="121"/>
      <c r="M313" s="114"/>
      <c r="O313" s="117"/>
      <c r="P313" s="118"/>
      <c r="Q313" s="118"/>
      <c r="R313" s="82">
        <f>R41</f>
        <v>0</v>
      </c>
      <c r="S313" s="119"/>
      <c r="T313" s="120"/>
      <c r="U313" s="121"/>
      <c r="W313" s="117"/>
      <c r="X313" s="118"/>
      <c r="Y313" s="118"/>
      <c r="Z313" s="82">
        <f>Z41</f>
        <v>0</v>
      </c>
      <c r="AA313" s="119"/>
      <c r="AB313" s="120"/>
      <c r="AC313" s="121"/>
      <c r="AE313" s="117"/>
      <c r="AF313" s="118"/>
      <c r="AG313" s="118"/>
      <c r="AH313" s="82">
        <f>AH41</f>
        <v>0</v>
      </c>
      <c r="AI313" s="119"/>
      <c r="AJ313" s="120"/>
      <c r="AK313" s="121"/>
      <c r="AM313" s="117"/>
      <c r="AN313" s="118"/>
      <c r="AO313" s="118"/>
      <c r="AP313" s="82">
        <f>AP41</f>
        <v>0</v>
      </c>
      <c r="AQ313" s="119"/>
      <c r="AR313" s="120"/>
      <c r="AS313" s="121"/>
      <c r="AU313" s="117"/>
      <c r="AV313" s="118"/>
      <c r="AW313" s="118"/>
      <c r="AX313" s="82">
        <f>AX41</f>
        <v>0</v>
      </c>
      <c r="AY313" s="119"/>
      <c r="AZ313" s="120"/>
      <c r="BA313" s="121"/>
      <c r="BC313" s="107"/>
    </row>
    <row r="314" spans="1:55" s="103" customFormat="1" ht="12.75" x14ac:dyDescent="0.2">
      <c r="A314" s="115" t="s">
        <v>81</v>
      </c>
      <c r="B314" s="116"/>
      <c r="C314" s="117"/>
      <c r="D314" s="117"/>
      <c r="E314" s="118"/>
      <c r="F314" s="118"/>
      <c r="G314" s="82">
        <f>G61</f>
        <v>0</v>
      </c>
      <c r="H314" s="119"/>
      <c r="I314" s="120"/>
      <c r="J314" s="121"/>
      <c r="M314" s="114"/>
      <c r="O314" s="117"/>
      <c r="P314" s="118"/>
      <c r="Q314" s="118"/>
      <c r="R314" s="82">
        <f>R61</f>
        <v>0</v>
      </c>
      <c r="S314" s="119"/>
      <c r="T314" s="120"/>
      <c r="U314" s="121"/>
      <c r="W314" s="117"/>
      <c r="X314" s="118"/>
      <c r="Y314" s="118"/>
      <c r="Z314" s="82">
        <f>Z61</f>
        <v>0</v>
      </c>
      <c r="AA314" s="119"/>
      <c r="AB314" s="120"/>
      <c r="AC314" s="121"/>
      <c r="AE314" s="117"/>
      <c r="AF314" s="118"/>
      <c r="AG314" s="118"/>
      <c r="AH314" s="82">
        <f>AH61</f>
        <v>0</v>
      </c>
      <c r="AI314" s="119"/>
      <c r="AJ314" s="120"/>
      <c r="AK314" s="121"/>
      <c r="AM314" s="117"/>
      <c r="AN314" s="118"/>
      <c r="AO314" s="118"/>
      <c r="AP314" s="82">
        <f>AP61</f>
        <v>0</v>
      </c>
      <c r="AQ314" s="119"/>
      <c r="AR314" s="120"/>
      <c r="AS314" s="121"/>
      <c r="AU314" s="117"/>
      <c r="AV314" s="118"/>
      <c r="AW314" s="118"/>
      <c r="AX314" s="82">
        <f>AX61</f>
        <v>0</v>
      </c>
      <c r="AY314" s="119"/>
      <c r="AZ314" s="120"/>
      <c r="BA314" s="121"/>
      <c r="BC314" s="107"/>
    </row>
    <row r="315" spans="1:55" s="103" customFormat="1" ht="12.75" x14ac:dyDescent="0.2">
      <c r="A315" s="115" t="s">
        <v>101</v>
      </c>
      <c r="B315" s="116"/>
      <c r="C315" s="117"/>
      <c r="D315" s="117"/>
      <c r="E315" s="118"/>
      <c r="F315" s="118"/>
      <c r="G315" s="82">
        <f>G118</f>
        <v>0</v>
      </c>
      <c r="H315" s="119"/>
      <c r="I315" s="120"/>
      <c r="J315" s="121"/>
      <c r="M315" s="114"/>
      <c r="O315" s="117"/>
      <c r="P315" s="118"/>
      <c r="Q315" s="118"/>
      <c r="R315" s="82">
        <f>R118</f>
        <v>0</v>
      </c>
      <c r="S315" s="119"/>
      <c r="T315" s="120"/>
      <c r="U315" s="121"/>
      <c r="W315" s="117"/>
      <c r="X315" s="118"/>
      <c r="Y315" s="118"/>
      <c r="Z315" s="82">
        <f>Z118</f>
        <v>0</v>
      </c>
      <c r="AA315" s="119"/>
      <c r="AB315" s="120"/>
      <c r="AC315" s="121"/>
      <c r="AE315" s="117"/>
      <c r="AF315" s="118"/>
      <c r="AG315" s="118"/>
      <c r="AH315" s="82">
        <f>AH118</f>
        <v>0</v>
      </c>
      <c r="AI315" s="119"/>
      <c r="AJ315" s="120"/>
      <c r="AK315" s="121"/>
      <c r="AM315" s="117"/>
      <c r="AN315" s="118"/>
      <c r="AO315" s="118"/>
      <c r="AP315" s="82">
        <f>AP118</f>
        <v>0</v>
      </c>
      <c r="AQ315" s="119"/>
      <c r="AR315" s="120"/>
      <c r="AS315" s="121"/>
      <c r="AU315" s="117"/>
      <c r="AV315" s="118"/>
      <c r="AW315" s="118"/>
      <c r="AX315" s="82">
        <f>AX118</f>
        <v>0</v>
      </c>
      <c r="AY315" s="119"/>
      <c r="AZ315" s="120"/>
      <c r="BA315" s="121"/>
      <c r="BC315" s="107"/>
    </row>
    <row r="316" spans="1:55" s="103" customFormat="1" ht="12.75" x14ac:dyDescent="0.2">
      <c r="A316" s="115" t="s">
        <v>109</v>
      </c>
      <c r="B316" s="116"/>
      <c r="C316" s="117"/>
      <c r="D316" s="117"/>
      <c r="E316" s="118"/>
      <c r="F316" s="118"/>
      <c r="G316" s="82">
        <f>G167</f>
        <v>0</v>
      </c>
      <c r="H316" s="119"/>
      <c r="I316" s="120"/>
      <c r="J316" s="121"/>
      <c r="M316" s="114"/>
      <c r="O316" s="117"/>
      <c r="P316" s="118"/>
      <c r="Q316" s="118"/>
      <c r="R316" s="82">
        <f>R167</f>
        <v>0</v>
      </c>
      <c r="S316" s="119"/>
      <c r="T316" s="120"/>
      <c r="U316" s="121"/>
      <c r="W316" s="117"/>
      <c r="X316" s="118"/>
      <c r="Y316" s="118"/>
      <c r="Z316" s="82">
        <f>Z167</f>
        <v>0</v>
      </c>
      <c r="AA316" s="119"/>
      <c r="AB316" s="120"/>
      <c r="AC316" s="121"/>
      <c r="AE316" s="117"/>
      <c r="AF316" s="118"/>
      <c r="AG316" s="118"/>
      <c r="AH316" s="82">
        <f>AH167</f>
        <v>0</v>
      </c>
      <c r="AI316" s="119"/>
      <c r="AJ316" s="120"/>
      <c r="AK316" s="121"/>
      <c r="AM316" s="117"/>
      <c r="AN316" s="118"/>
      <c r="AO316" s="118"/>
      <c r="AP316" s="82">
        <f>AP167</f>
        <v>0</v>
      </c>
      <c r="AQ316" s="119"/>
      <c r="AR316" s="120"/>
      <c r="AS316" s="121"/>
      <c r="AU316" s="117"/>
      <c r="AV316" s="118"/>
      <c r="AW316" s="118"/>
      <c r="AX316" s="82">
        <f>AX167</f>
        <v>0</v>
      </c>
      <c r="AY316" s="119"/>
      <c r="AZ316" s="120"/>
      <c r="BA316" s="121"/>
      <c r="BC316" s="107"/>
    </row>
    <row r="317" spans="1:55" s="103" customFormat="1" ht="12.75" x14ac:dyDescent="0.2">
      <c r="A317" s="115" t="s">
        <v>140</v>
      </c>
      <c r="B317" s="116"/>
      <c r="C317" s="117"/>
      <c r="D317" s="117"/>
      <c r="E317" s="118"/>
      <c r="F317" s="118"/>
      <c r="G317" s="82">
        <f>G173</f>
        <v>0</v>
      </c>
      <c r="H317" s="119"/>
      <c r="I317" s="120"/>
      <c r="J317" s="121"/>
      <c r="M317" s="114"/>
      <c r="O317" s="117"/>
      <c r="P317" s="118"/>
      <c r="Q317" s="118"/>
      <c r="R317" s="82">
        <f>R173</f>
        <v>0</v>
      </c>
      <c r="S317" s="119"/>
      <c r="T317" s="120"/>
      <c r="U317" s="121"/>
      <c r="W317" s="117"/>
      <c r="X317" s="118"/>
      <c r="Y317" s="118"/>
      <c r="Z317" s="82">
        <f>Z173</f>
        <v>0</v>
      </c>
      <c r="AA317" s="119"/>
      <c r="AB317" s="120"/>
      <c r="AC317" s="121"/>
      <c r="AE317" s="117"/>
      <c r="AF317" s="118"/>
      <c r="AG317" s="118"/>
      <c r="AH317" s="82">
        <f>AH173</f>
        <v>0</v>
      </c>
      <c r="AI317" s="119"/>
      <c r="AJ317" s="120"/>
      <c r="AK317" s="121"/>
      <c r="AM317" s="117"/>
      <c r="AN317" s="118"/>
      <c r="AO317" s="118"/>
      <c r="AP317" s="82">
        <f>AP173</f>
        <v>0</v>
      </c>
      <c r="AQ317" s="119"/>
      <c r="AR317" s="120"/>
      <c r="AS317" s="121"/>
      <c r="AU317" s="117"/>
      <c r="AV317" s="118"/>
      <c r="AW317" s="118"/>
      <c r="AX317" s="82">
        <f>AX173</f>
        <v>0</v>
      </c>
      <c r="AY317" s="119"/>
      <c r="AZ317" s="120"/>
      <c r="BA317" s="121"/>
      <c r="BC317" s="107"/>
    </row>
    <row r="318" spans="1:55" s="103" customFormat="1" ht="12.75" x14ac:dyDescent="0.2">
      <c r="A318" s="115" t="s">
        <v>146</v>
      </c>
      <c r="B318" s="116"/>
      <c r="C318" s="117"/>
      <c r="D318" s="117"/>
      <c r="E318" s="118"/>
      <c r="F318" s="118"/>
      <c r="G318" s="82">
        <f>G291</f>
        <v>0</v>
      </c>
      <c r="H318" s="119"/>
      <c r="I318" s="120"/>
      <c r="J318" s="121"/>
      <c r="M318" s="114"/>
      <c r="O318" s="117"/>
      <c r="P318" s="118"/>
      <c r="Q318" s="118"/>
      <c r="R318" s="82">
        <f>R291</f>
        <v>0</v>
      </c>
      <c r="S318" s="119"/>
      <c r="T318" s="120"/>
      <c r="U318" s="121"/>
      <c r="W318" s="117"/>
      <c r="X318" s="118"/>
      <c r="Y318" s="118"/>
      <c r="Z318" s="82">
        <f>Z291</f>
        <v>0</v>
      </c>
      <c r="AA318" s="119"/>
      <c r="AB318" s="120"/>
      <c r="AC318" s="121"/>
      <c r="AE318" s="117"/>
      <c r="AF318" s="118"/>
      <c r="AG318" s="118"/>
      <c r="AH318" s="82">
        <f>AH291</f>
        <v>0</v>
      </c>
      <c r="AI318" s="119"/>
      <c r="AJ318" s="120"/>
      <c r="AK318" s="121"/>
      <c r="AM318" s="117"/>
      <c r="AN318" s="118"/>
      <c r="AO318" s="118"/>
      <c r="AP318" s="82">
        <f>AP291</f>
        <v>0</v>
      </c>
      <c r="AQ318" s="119"/>
      <c r="AR318" s="120"/>
      <c r="AS318" s="121"/>
      <c r="AU318" s="117"/>
      <c r="AV318" s="118"/>
      <c r="AW318" s="118"/>
      <c r="AX318" s="82">
        <f>AX291</f>
        <v>249332</v>
      </c>
      <c r="AY318" s="119"/>
      <c r="AZ318" s="120"/>
      <c r="BA318" s="121"/>
      <c r="BC318" s="107"/>
    </row>
    <row r="319" spans="1:55" s="103" customFormat="1" ht="12.75" x14ac:dyDescent="0.2">
      <c r="A319" s="115" t="s">
        <v>160</v>
      </c>
      <c r="B319" s="116"/>
      <c r="C319" s="117"/>
      <c r="D319" s="117"/>
      <c r="E319" s="118"/>
      <c r="F319" s="118"/>
      <c r="G319" s="82">
        <f>G308</f>
        <v>0</v>
      </c>
      <c r="H319" s="119"/>
      <c r="I319" s="120"/>
      <c r="J319" s="121"/>
      <c r="M319" s="114"/>
      <c r="O319" s="117"/>
      <c r="P319" s="118"/>
      <c r="Q319" s="118"/>
      <c r="R319" s="82">
        <f>R308</f>
        <v>0</v>
      </c>
      <c r="S319" s="119"/>
      <c r="T319" s="120"/>
      <c r="U319" s="121"/>
      <c r="W319" s="117"/>
      <c r="X319" s="118"/>
      <c r="Y319" s="118"/>
      <c r="Z319" s="82">
        <f>Z308</f>
        <v>0</v>
      </c>
      <c r="AA319" s="119"/>
      <c r="AB319" s="120"/>
      <c r="AC319" s="121"/>
      <c r="AE319" s="117"/>
      <c r="AF319" s="118"/>
      <c r="AG319" s="118"/>
      <c r="AH319" s="82">
        <f>AH308</f>
        <v>0</v>
      </c>
      <c r="AI319" s="119"/>
      <c r="AJ319" s="120"/>
      <c r="AK319" s="121"/>
      <c r="AM319" s="117"/>
      <c r="AN319" s="118"/>
      <c r="AO319" s="118"/>
      <c r="AP319" s="82">
        <f>AP308</f>
        <v>0</v>
      </c>
      <c r="AQ319" s="119"/>
      <c r="AR319" s="120"/>
      <c r="AS319" s="121"/>
      <c r="AU319" s="117"/>
      <c r="AV319" s="118"/>
      <c r="AW319" s="118"/>
      <c r="AX319" s="82">
        <f>AX308</f>
        <v>0</v>
      </c>
      <c r="AY319" s="119"/>
      <c r="AZ319" s="120"/>
      <c r="BA319" s="121"/>
      <c r="BC319" s="107"/>
    </row>
    <row r="320" spans="1:55" s="103" customFormat="1" ht="13.5" thickBot="1" x14ac:dyDescent="0.25">
      <c r="A320" s="122"/>
      <c r="B320" s="123"/>
      <c r="C320" s="124" t="s">
        <v>80</v>
      </c>
      <c r="D320" s="124"/>
      <c r="E320" s="125"/>
      <c r="F320" s="125"/>
      <c r="G320" s="91">
        <f>SUM(G313:G319)</f>
        <v>0</v>
      </c>
      <c r="H320" s="126"/>
      <c r="I320" s="127"/>
      <c r="J320" s="128"/>
      <c r="M320" s="103" t="s">
        <v>162</v>
      </c>
      <c r="O320" s="124"/>
      <c r="P320" s="125"/>
      <c r="Q320" s="125"/>
      <c r="R320" s="91">
        <f>SUM(R313:R319)</f>
        <v>0</v>
      </c>
      <c r="S320" s="126"/>
      <c r="T320" s="127"/>
      <c r="U320" s="128"/>
      <c r="W320" s="124"/>
      <c r="X320" s="125"/>
      <c r="Y320" s="125"/>
      <c r="Z320" s="91">
        <f>SUM(Z313:Z319)</f>
        <v>0</v>
      </c>
      <c r="AA320" s="126"/>
      <c r="AB320" s="127"/>
      <c r="AC320" s="128"/>
      <c r="AE320" s="124"/>
      <c r="AF320" s="125"/>
      <c r="AG320" s="125"/>
      <c r="AH320" s="91">
        <f>SUM(AH313:AH319)</f>
        <v>0</v>
      </c>
      <c r="AI320" s="126"/>
      <c r="AJ320" s="127"/>
      <c r="AK320" s="128"/>
      <c r="AM320" s="124"/>
      <c r="AN320" s="125"/>
      <c r="AO320" s="125"/>
      <c r="AP320" s="91">
        <f>SUM(AP313:AP319)</f>
        <v>0</v>
      </c>
      <c r="AQ320" s="126"/>
      <c r="AR320" s="127"/>
      <c r="AS320" s="128"/>
      <c r="AU320" s="124"/>
      <c r="AV320" s="125"/>
      <c r="AW320" s="125"/>
      <c r="AX320" s="91">
        <f>SUM(AX313:AX319)</f>
        <v>249332</v>
      </c>
      <c r="AY320" s="126"/>
      <c r="AZ320" s="127"/>
      <c r="BA320" s="128"/>
      <c r="BC320" s="107"/>
    </row>
    <row r="321" spans="1:53" s="6" customFormat="1" ht="12.75" x14ac:dyDescent="0.2">
      <c r="B321" s="95"/>
      <c r="E321" s="42"/>
      <c r="F321" s="42"/>
      <c r="G321" s="96"/>
      <c r="H321" s="97"/>
      <c r="I321" s="98"/>
      <c r="J321" s="99"/>
      <c r="P321" s="42"/>
      <c r="Q321" s="42"/>
      <c r="R321" s="96"/>
      <c r="S321" s="97"/>
      <c r="T321" s="98"/>
      <c r="U321" s="99"/>
      <c r="X321" s="42"/>
      <c r="Y321" s="42"/>
      <c r="Z321" s="96"/>
      <c r="AA321" s="97"/>
      <c r="AB321" s="98"/>
      <c r="AC321" s="99"/>
      <c r="AF321" s="42"/>
      <c r="AG321" s="42"/>
      <c r="AH321" s="96"/>
      <c r="AI321" s="97"/>
      <c r="AJ321" s="98"/>
      <c r="AK321" s="99"/>
      <c r="AN321" s="42"/>
      <c r="AO321" s="42"/>
      <c r="AP321" s="96"/>
      <c r="AQ321" s="97"/>
      <c r="AR321" s="98"/>
      <c r="AS321" s="99"/>
      <c r="AV321" s="42"/>
      <c r="AW321" s="42"/>
      <c r="AX321" s="96"/>
      <c r="AY321" s="97"/>
      <c r="AZ321" s="98"/>
      <c r="BA321" s="99"/>
    </row>
    <row r="322" spans="1:53" s="6" customFormat="1" ht="12.75" x14ac:dyDescent="0.2">
      <c r="B322" s="95"/>
      <c r="E322" s="42"/>
      <c r="F322" s="42"/>
      <c r="G322" s="96"/>
      <c r="H322" s="97"/>
      <c r="I322" s="98"/>
      <c r="J322" s="99"/>
      <c r="P322" s="42"/>
      <c r="Q322" s="42"/>
      <c r="R322" s="96"/>
      <c r="S322" s="97"/>
      <c r="T322" s="98"/>
      <c r="U322" s="99"/>
      <c r="X322" s="42"/>
      <c r="Y322" s="42"/>
      <c r="Z322" s="96"/>
      <c r="AA322" s="97"/>
      <c r="AB322" s="98"/>
      <c r="AC322" s="99"/>
      <c r="AF322" s="42"/>
      <c r="AG322" s="42"/>
      <c r="AH322" s="96"/>
      <c r="AI322" s="97"/>
      <c r="AJ322" s="98"/>
      <c r="AK322" s="99"/>
      <c r="AN322" s="42"/>
      <c r="AO322" s="42"/>
      <c r="AP322" s="96"/>
      <c r="AQ322" s="97"/>
      <c r="AR322" s="98"/>
      <c r="AS322" s="99"/>
      <c r="AV322" s="42"/>
      <c r="AW322" s="42"/>
      <c r="AX322" s="96"/>
      <c r="AY322" s="97"/>
      <c r="AZ322" s="98"/>
      <c r="BA322" s="99"/>
    </row>
    <row r="323" spans="1:53" s="104" customFormat="1" ht="12.75" x14ac:dyDescent="0.2">
      <c r="A323" s="104" t="s">
        <v>165</v>
      </c>
      <c r="B323" s="129"/>
      <c r="E323" s="107"/>
      <c r="F323" s="107"/>
      <c r="G323" s="96"/>
      <c r="H323" s="130"/>
      <c r="I323" s="131"/>
      <c r="J323" s="132"/>
      <c r="P323" s="107"/>
      <c r="Q323" s="107"/>
      <c r="R323" s="96"/>
      <c r="S323" s="130"/>
      <c r="T323" s="131"/>
      <c r="U323" s="132"/>
      <c r="X323" s="107"/>
      <c r="Y323" s="107"/>
      <c r="Z323" s="96"/>
      <c r="AA323" s="130"/>
      <c r="AB323" s="131"/>
      <c r="AC323" s="132"/>
      <c r="AF323" s="107"/>
      <c r="AG323" s="107"/>
      <c r="AH323" s="96"/>
      <c r="AI323" s="130"/>
      <c r="AJ323" s="131"/>
      <c r="AK323" s="132"/>
      <c r="AN323" s="107"/>
      <c r="AO323" s="107"/>
      <c r="AP323" s="96"/>
      <c r="AQ323" s="130"/>
      <c r="AR323" s="131"/>
      <c r="AS323" s="132"/>
      <c r="AV323" s="107"/>
      <c r="AW323" s="107"/>
      <c r="AX323" s="96"/>
      <c r="AY323" s="130"/>
      <c r="AZ323" s="131"/>
      <c r="BA323" s="132"/>
    </row>
    <row r="324" spans="1:53" s="104" customFormat="1" ht="12.75" x14ac:dyDescent="0.2">
      <c r="A324" s="104" t="s">
        <v>25</v>
      </c>
      <c r="B324" s="129"/>
      <c r="C324" s="104" t="s">
        <v>26</v>
      </c>
      <c r="E324" s="107"/>
      <c r="F324" s="107"/>
      <c r="G324" s="96"/>
      <c r="H324" s="130"/>
      <c r="I324" s="131"/>
      <c r="J324" s="132"/>
      <c r="P324" s="107"/>
      <c r="Q324" s="107"/>
      <c r="R324" s="96"/>
      <c r="S324" s="130"/>
      <c r="T324" s="131"/>
      <c r="U324" s="132"/>
      <c r="X324" s="107"/>
      <c r="Y324" s="107"/>
      <c r="Z324" s="96"/>
      <c r="AA324" s="130"/>
      <c r="AB324" s="131"/>
      <c r="AC324" s="132"/>
      <c r="AF324" s="107"/>
      <c r="AG324" s="107"/>
      <c r="AH324" s="96"/>
      <c r="AI324" s="130"/>
      <c r="AJ324" s="131"/>
      <c r="AK324" s="132"/>
      <c r="AN324" s="107"/>
      <c r="AO324" s="107"/>
      <c r="AP324" s="96"/>
      <c r="AQ324" s="130"/>
      <c r="AR324" s="131"/>
      <c r="AS324" s="132"/>
      <c r="AV324" s="107"/>
      <c r="AW324" s="107"/>
      <c r="AX324" s="96"/>
      <c r="AY324" s="130"/>
      <c r="AZ324" s="131"/>
      <c r="BA324" s="132"/>
    </row>
    <row r="325" spans="1:53" s="6" customFormat="1" ht="12.75" x14ac:dyDescent="0.2">
      <c r="B325" s="95"/>
      <c r="E325" s="42"/>
      <c r="F325" s="42"/>
      <c r="G325" s="96"/>
      <c r="H325" s="97"/>
      <c r="I325" s="98"/>
      <c r="J325" s="99"/>
      <c r="P325" s="42"/>
      <c r="Q325" s="42"/>
      <c r="R325" s="96"/>
      <c r="S325" s="97"/>
      <c r="T325" s="98"/>
      <c r="U325" s="99"/>
      <c r="X325" s="42"/>
      <c r="Y325" s="42"/>
      <c r="Z325" s="96"/>
      <c r="AA325" s="97"/>
      <c r="AB325" s="98"/>
      <c r="AC325" s="99"/>
      <c r="AF325" s="42"/>
      <c r="AG325" s="42"/>
      <c r="AH325" s="96"/>
      <c r="AI325" s="97"/>
      <c r="AJ325" s="98"/>
      <c r="AK325" s="99"/>
      <c r="AN325" s="42"/>
      <c r="AO325" s="42"/>
      <c r="AP325" s="96"/>
      <c r="AQ325" s="97"/>
      <c r="AR325" s="98"/>
      <c r="AS325" s="99"/>
      <c r="AV325" s="42"/>
      <c r="AW325" s="42"/>
      <c r="AX325" s="96"/>
      <c r="AY325" s="97"/>
      <c r="AZ325" s="98"/>
      <c r="BA325" s="99"/>
    </row>
    <row r="326" spans="1:53" s="6" customFormat="1" ht="12.75" x14ac:dyDescent="0.2">
      <c r="B326" s="95"/>
      <c r="E326" s="42"/>
      <c r="F326" s="42"/>
      <c r="G326" s="96"/>
      <c r="H326" s="97"/>
      <c r="I326" s="98"/>
      <c r="J326" s="99"/>
      <c r="P326" s="42"/>
      <c r="Q326" s="42"/>
      <c r="R326" s="96"/>
      <c r="S326" s="97"/>
      <c r="T326" s="98"/>
      <c r="U326" s="99"/>
      <c r="X326" s="42"/>
      <c r="Y326" s="42"/>
      <c r="Z326" s="96"/>
      <c r="AA326" s="97"/>
      <c r="AB326" s="98"/>
      <c r="AC326" s="99"/>
      <c r="AF326" s="42"/>
      <c r="AG326" s="42"/>
      <c r="AH326" s="96"/>
      <c r="AI326" s="97"/>
      <c r="AJ326" s="98"/>
      <c r="AK326" s="99"/>
      <c r="AN326" s="42"/>
      <c r="AO326" s="42"/>
      <c r="AP326" s="96"/>
      <c r="AQ326" s="97"/>
      <c r="AR326" s="98"/>
      <c r="AS326" s="99"/>
      <c r="AV326" s="42"/>
      <c r="AW326" s="42"/>
      <c r="AX326" s="96"/>
      <c r="AY326" s="97"/>
      <c r="AZ326" s="98"/>
      <c r="BA326" s="99"/>
    </row>
    <row r="327" spans="1:53" s="6" customFormat="1" ht="12.75" x14ac:dyDescent="0.2">
      <c r="B327" s="95"/>
      <c r="E327" s="42"/>
      <c r="F327" s="42"/>
      <c r="G327" s="96"/>
      <c r="H327" s="97"/>
      <c r="I327" s="98"/>
      <c r="J327" s="99"/>
      <c r="P327" s="42"/>
      <c r="Q327" s="42"/>
      <c r="R327" s="96"/>
      <c r="S327" s="97"/>
      <c r="T327" s="98"/>
      <c r="U327" s="99"/>
      <c r="X327" s="42"/>
      <c r="Y327" s="42"/>
      <c r="Z327" s="96"/>
      <c r="AA327" s="97"/>
      <c r="AB327" s="98"/>
      <c r="AC327" s="99"/>
      <c r="AF327" s="42"/>
      <c r="AG327" s="42"/>
      <c r="AH327" s="96"/>
      <c r="AI327" s="97"/>
      <c r="AJ327" s="98"/>
      <c r="AK327" s="99"/>
      <c r="AN327" s="42"/>
      <c r="AO327" s="42"/>
      <c r="AP327" s="96"/>
      <c r="AQ327" s="97"/>
      <c r="AR327" s="98"/>
      <c r="AS327" s="99"/>
      <c r="AV327" s="42"/>
      <c r="AW327" s="42"/>
      <c r="AX327" s="96"/>
      <c r="AY327" s="97"/>
      <c r="AZ327" s="98"/>
      <c r="BA327" s="99"/>
    </row>
    <row r="328" spans="1:53" s="6" customFormat="1" ht="12.75" x14ac:dyDescent="0.2">
      <c r="B328" s="95"/>
      <c r="E328" s="42"/>
      <c r="F328" s="42"/>
      <c r="G328" s="96"/>
      <c r="H328" s="97"/>
      <c r="I328" s="98"/>
      <c r="J328" s="99"/>
      <c r="P328" s="42"/>
      <c r="Q328" s="42"/>
      <c r="R328" s="96"/>
      <c r="S328" s="97"/>
      <c r="T328" s="98"/>
      <c r="U328" s="99"/>
      <c r="X328" s="42"/>
      <c r="Y328" s="42"/>
      <c r="Z328" s="96"/>
      <c r="AA328" s="97"/>
      <c r="AB328" s="98"/>
      <c r="AC328" s="99"/>
      <c r="AF328" s="42"/>
      <c r="AG328" s="42"/>
      <c r="AH328" s="96"/>
      <c r="AI328" s="97"/>
      <c r="AJ328" s="98"/>
      <c r="AK328" s="99"/>
      <c r="AN328" s="42"/>
      <c r="AO328" s="42"/>
      <c r="AP328" s="96"/>
      <c r="AQ328" s="97"/>
      <c r="AR328" s="98"/>
      <c r="AS328" s="99"/>
      <c r="AV328" s="42"/>
      <c r="AW328" s="42"/>
      <c r="AX328" s="96"/>
      <c r="AY328" s="97"/>
      <c r="AZ328" s="98"/>
      <c r="BA328" s="99"/>
    </row>
    <row r="329" spans="1:53" s="6" customFormat="1" ht="12.75" x14ac:dyDescent="0.2">
      <c r="J329" s="99"/>
      <c r="U329" s="99"/>
      <c r="AC329" s="99"/>
      <c r="AK329" s="99"/>
      <c r="AS329" s="99"/>
      <c r="BA329" s="99"/>
    </row>
    <row r="330" spans="1:53" s="6" customFormat="1" ht="12.75" x14ac:dyDescent="0.2">
      <c r="J330" s="99"/>
      <c r="U330" s="99"/>
      <c r="AC330" s="99"/>
      <c r="AK330" s="99"/>
      <c r="AS330" s="99"/>
      <c r="BA330" s="99"/>
    </row>
  </sheetData>
  <protectedRanges>
    <protectedRange sqref="F7:F192 F194:F212 Q194:Q212 F214:F237 Q214:Q237 Y214:Y237 F239:F263 Q239:Q263 Y239:Y263 AG239:AG263 F265:F307 Q314:Q319 Y314:Y319 AG314:AG319 AO314:AO319 AW314:AW319 F314:F319 Q265:Q307 Y265:Y307 AG265:AG307 AO265:AO307 Q7:Q192 Y7:Y212 AG7:AG237 AO7:AO263 AW7:AW307" name="Oblast2"/>
    <protectedRange sqref="F193 F213 Q213 F238 Q238 Y238 F264 Q264 Y264 AG264 AG238 AO264 Y213 Q193" name="Oblast2_1"/>
  </protectedRanges>
  <mergeCells count="5">
    <mergeCell ref="O4:U4"/>
    <mergeCell ref="W4:AC4"/>
    <mergeCell ref="AE4:AK4"/>
    <mergeCell ref="AM4:AS4"/>
    <mergeCell ref="AU4:BA4"/>
  </mergeCells>
  <printOptions horizontalCentered="1"/>
  <pageMargins left="0.7" right="0.7" top="0.78740157499999996" bottom="0.78740157499999996" header="0.3" footer="0.3"/>
  <pageSetup paperSize="9" scale="19" fitToHeight="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Rekapitulace_rozpočet</vt:lpstr>
      <vt:lpstr>Soupis položek_rozpočet</vt:lpstr>
      <vt:lpstr>List1</vt:lpstr>
      <vt:lpstr>'Soupis položek_rozpočet'!Názvy_tisku</vt:lpstr>
      <vt:lpstr>Rekapitulace_rozpočet!Oblast_tisku</vt:lpstr>
      <vt:lpstr>'Soupis položek_rozpočet'!Oblast_tisku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Radomil Coufal</dc:creator>
  <cp:lastModifiedBy>Coufal Radomil</cp:lastModifiedBy>
  <dcterms:created xsi:type="dcterms:W3CDTF">2020-06-16T04:21:19Z</dcterms:created>
  <dcterms:modified xsi:type="dcterms:W3CDTF">2020-06-17T07:40:59Z</dcterms:modified>
</cp:coreProperties>
</file>