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480" windowWidth="22716" windowHeight="11052"/>
  </bookViews>
  <sheets>
    <sheet name="Rekapitulace stavby" sheetId="1" r:id="rId1"/>
    <sheet name="SO 01 - Bourací práce" sheetId="2" r:id="rId2"/>
    <sheet name="SO 02 - Stavební úpravy" sheetId="3" r:id="rId3"/>
    <sheet name="VON - Vedlejší a ostatní ..." sheetId="4" r:id="rId4"/>
  </sheets>
  <definedNames>
    <definedName name="_xlnm._FilterDatabase" localSheetId="1" hidden="1">'SO 01 - Bourací práce'!$C$125:$K$207</definedName>
    <definedName name="_xlnm._FilterDatabase" localSheetId="2" hidden="1">'SO 02 - Stavební úpravy'!$C$128:$K$368</definedName>
    <definedName name="_xlnm._FilterDatabase" localSheetId="3" hidden="1">'VON - Vedlejší a ostatní ...'!$C$118:$K$145</definedName>
    <definedName name="_xlnm.Print_Titles" localSheetId="0">'Rekapitulace stavby'!$92:$92</definedName>
    <definedName name="_xlnm.Print_Titles" localSheetId="1">'SO 01 - Bourací práce'!$125:$125</definedName>
    <definedName name="_xlnm.Print_Titles" localSheetId="2">'SO 02 - Stavební úpravy'!$128:$128</definedName>
    <definedName name="_xlnm.Print_Titles" localSheetId="3">'VON - Vedlejší a ostatní ...'!$118:$118</definedName>
    <definedName name="_xlnm.Print_Area" localSheetId="0">'Rekapitulace stavby'!$D$4:$AO$76,'Rekapitulace stavby'!$C$82:$AQ$98</definedName>
    <definedName name="_xlnm.Print_Area" localSheetId="1">'SO 01 - Bourací práce'!$C$4:$J$39,'SO 01 - Bourací práce'!$C$50:$J$76,'SO 01 - Bourací práce'!$C$82:$J$107,'SO 01 - Bourací práce'!$C$113:$K$207</definedName>
    <definedName name="_xlnm.Print_Area" localSheetId="2">'SO 02 - Stavební úpravy'!$C$4:$J$39,'SO 02 - Stavební úpravy'!$C$50:$J$76,'SO 02 - Stavební úpravy'!$C$82:$J$110,'SO 02 - Stavební úpravy'!$C$116:$K$368</definedName>
    <definedName name="_xlnm.Print_Area" localSheetId="3">'VON - Vedlejší a ostatní ...'!$C$4:$J$39,'VON - Vedlejší a ostatní ...'!$C$50:$J$76,'VON - Vedlejší a ostatní ...'!$C$82:$J$100,'VON - Vedlejší a ostatní ...'!$C$106:$K$145</definedName>
  </definedNames>
  <calcPr calcId="145621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42" i="4"/>
  <c r="BH142" i="4"/>
  <c r="BG142" i="4"/>
  <c r="BF142" i="4"/>
  <c r="T142" i="4"/>
  <c r="R142" i="4"/>
  <c r="P142" i="4"/>
  <c r="BK142" i="4"/>
  <c r="J142" i="4"/>
  <c r="BE142" i="4"/>
  <c r="BI138" i="4"/>
  <c r="BH138" i="4"/>
  <c r="BG138" i="4"/>
  <c r="BF138" i="4"/>
  <c r="T138" i="4"/>
  <c r="T137" i="4"/>
  <c r="R138" i="4"/>
  <c r="R137" i="4"/>
  <c r="P138" i="4"/>
  <c r="P137" i="4"/>
  <c r="BK138" i="4"/>
  <c r="BK137" i="4"/>
  <c r="J137" i="4" s="1"/>
  <c r="J99" i="4" s="1"/>
  <c r="J138" i="4"/>
  <c r="BE138" i="4" s="1"/>
  <c r="BI134" i="4"/>
  <c r="BH134" i="4"/>
  <c r="BG134" i="4"/>
  <c r="BF134" i="4"/>
  <c r="T134" i="4"/>
  <c r="R134" i="4"/>
  <c r="P134" i="4"/>
  <c r="BK134" i="4"/>
  <c r="J134" i="4"/>
  <c r="BE134" i="4" s="1"/>
  <c r="BI131" i="4"/>
  <c r="BH131" i="4"/>
  <c r="BG131" i="4"/>
  <c r="BF131" i="4"/>
  <c r="T131" i="4"/>
  <c r="R131" i="4"/>
  <c r="P131" i="4"/>
  <c r="BK131" i="4"/>
  <c r="J131" i="4"/>
  <c r="BE131" i="4"/>
  <c r="BI128" i="4"/>
  <c r="BH128" i="4"/>
  <c r="BG128" i="4"/>
  <c r="BF128" i="4"/>
  <c r="T128" i="4"/>
  <c r="R128" i="4"/>
  <c r="P128" i="4"/>
  <c r="BK128" i="4"/>
  <c r="J128" i="4"/>
  <c r="BE128" i="4"/>
  <c r="BI125" i="4"/>
  <c r="BH125" i="4"/>
  <c r="BG125" i="4"/>
  <c r="BF125" i="4"/>
  <c r="T125" i="4"/>
  <c r="R125" i="4"/>
  <c r="P125" i="4"/>
  <c r="BK125" i="4"/>
  <c r="J125" i="4"/>
  <c r="BE125" i="4"/>
  <c r="BI122" i="4"/>
  <c r="F37" i="4"/>
  <c r="BD97" i="1" s="1"/>
  <c r="BH122" i="4"/>
  <c r="F36" i="4" s="1"/>
  <c r="BC97" i="1" s="1"/>
  <c r="BG122" i="4"/>
  <c r="F35" i="4"/>
  <c r="BB97" i="1" s="1"/>
  <c r="BF122" i="4"/>
  <c r="J34" i="4" s="1"/>
  <c r="AW97" i="1" s="1"/>
  <c r="T122" i="4"/>
  <c r="T121" i="4"/>
  <c r="T120" i="4" s="1"/>
  <c r="T119" i="4" s="1"/>
  <c r="R122" i="4"/>
  <c r="R121" i="4"/>
  <c r="R120" i="4" s="1"/>
  <c r="R119" i="4" s="1"/>
  <c r="P122" i="4"/>
  <c r="P121" i="4"/>
  <c r="P120" i="4" s="1"/>
  <c r="P119" i="4" s="1"/>
  <c r="AU97" i="1" s="1"/>
  <c r="BK122" i="4"/>
  <c r="BK121" i="4" s="1"/>
  <c r="J122" i="4"/>
  <c r="BE122" i="4" s="1"/>
  <c r="J116" i="4"/>
  <c r="J115" i="4"/>
  <c r="F115" i="4"/>
  <c r="F113" i="4"/>
  <c r="E111" i="4"/>
  <c r="J92" i="4"/>
  <c r="J91" i="4"/>
  <c r="F91" i="4"/>
  <c r="F89" i="4"/>
  <c r="E87" i="4"/>
  <c r="J18" i="4"/>
  <c r="E18" i="4"/>
  <c r="F116" i="4" s="1"/>
  <c r="F92" i="4"/>
  <c r="J17" i="4"/>
  <c r="J12" i="4"/>
  <c r="J113" i="4" s="1"/>
  <c r="J89" i="4"/>
  <c r="E7" i="4"/>
  <c r="E109" i="4"/>
  <c r="E85" i="4"/>
  <c r="J37" i="3"/>
  <c r="J36" i="3"/>
  <c r="AY96" i="1"/>
  <c r="J35" i="3"/>
  <c r="AX96" i="1"/>
  <c r="BI361" i="3"/>
  <c r="BH361" i="3"/>
  <c r="BG361" i="3"/>
  <c r="BF361" i="3"/>
  <c r="T361" i="3"/>
  <c r="R361" i="3"/>
  <c r="P361" i="3"/>
  <c r="BK361" i="3"/>
  <c r="J361" i="3"/>
  <c r="BE361" i="3"/>
  <c r="BI353" i="3"/>
  <c r="BH353" i="3"/>
  <c r="BG353" i="3"/>
  <c r="BF353" i="3"/>
  <c r="T353" i="3"/>
  <c r="R353" i="3"/>
  <c r="P353" i="3"/>
  <c r="BK353" i="3"/>
  <c r="J353" i="3"/>
  <c r="BE353" i="3"/>
  <c r="BI345" i="3"/>
  <c r="BH345" i="3"/>
  <c r="BG345" i="3"/>
  <c r="BF345" i="3"/>
  <c r="T345" i="3"/>
  <c r="R345" i="3"/>
  <c r="P345" i="3"/>
  <c r="BK345" i="3"/>
  <c r="J345" i="3"/>
  <c r="BE345" i="3"/>
  <c r="BI337" i="3"/>
  <c r="BH337" i="3"/>
  <c r="BG337" i="3"/>
  <c r="BF337" i="3"/>
  <c r="T337" i="3"/>
  <c r="T336" i="3"/>
  <c r="R337" i="3"/>
  <c r="R336" i="3"/>
  <c r="P337" i="3"/>
  <c r="P336" i="3"/>
  <c r="BK337" i="3"/>
  <c r="BK336" i="3"/>
  <c r="J336" i="3" s="1"/>
  <c r="J109" i="3" s="1"/>
  <c r="J337" i="3"/>
  <c r="BE337" i="3" s="1"/>
  <c r="BI335" i="3"/>
  <c r="BH335" i="3"/>
  <c r="BG335" i="3"/>
  <c r="BF335" i="3"/>
  <c r="T335" i="3"/>
  <c r="R335" i="3"/>
  <c r="P335" i="3"/>
  <c r="BK335" i="3"/>
  <c r="J335" i="3"/>
  <c r="BE335" i="3"/>
  <c r="BI332" i="3"/>
  <c r="BH332" i="3"/>
  <c r="BG332" i="3"/>
  <c r="BF332" i="3"/>
  <c r="T332" i="3"/>
  <c r="R332" i="3"/>
  <c r="P332" i="3"/>
  <c r="BK332" i="3"/>
  <c r="J332" i="3"/>
  <c r="BE332" i="3"/>
  <c r="BI329" i="3"/>
  <c r="BH329" i="3"/>
  <c r="BG329" i="3"/>
  <c r="BF329" i="3"/>
  <c r="T329" i="3"/>
  <c r="R329" i="3"/>
  <c r="P329" i="3"/>
  <c r="BK329" i="3"/>
  <c r="J329" i="3"/>
  <c r="BE329" i="3"/>
  <c r="BI326" i="3"/>
  <c r="BH326" i="3"/>
  <c r="BG326" i="3"/>
  <c r="BF326" i="3"/>
  <c r="T326" i="3"/>
  <c r="R326" i="3"/>
  <c r="P326" i="3"/>
  <c r="BK326" i="3"/>
  <c r="J326" i="3"/>
  <c r="BE326" i="3"/>
  <c r="BI323" i="3"/>
  <c r="BH323" i="3"/>
  <c r="BG323" i="3"/>
  <c r="BF323" i="3"/>
  <c r="T323" i="3"/>
  <c r="R323" i="3"/>
  <c r="P323" i="3"/>
  <c r="BK323" i="3"/>
  <c r="J323" i="3"/>
  <c r="BE323" i="3"/>
  <c r="BI320" i="3"/>
  <c r="BH320" i="3"/>
  <c r="BG320" i="3"/>
  <c r="BF320" i="3"/>
  <c r="T320" i="3"/>
  <c r="R320" i="3"/>
  <c r="P320" i="3"/>
  <c r="BK320" i="3"/>
  <c r="J320" i="3"/>
  <c r="BE320" i="3"/>
  <c r="BI317" i="3"/>
  <c r="BH317" i="3"/>
  <c r="BG317" i="3"/>
  <c r="BF317" i="3"/>
  <c r="T317" i="3"/>
  <c r="R317" i="3"/>
  <c r="P317" i="3"/>
  <c r="BK317" i="3"/>
  <c r="J317" i="3"/>
  <c r="BE317" i="3"/>
  <c r="BI314" i="3"/>
  <c r="BH314" i="3"/>
  <c r="BG314" i="3"/>
  <c r="BF314" i="3"/>
  <c r="T314" i="3"/>
  <c r="R314" i="3"/>
  <c r="P314" i="3"/>
  <c r="BK314" i="3"/>
  <c r="J314" i="3"/>
  <c r="BE314" i="3"/>
  <c r="BI311" i="3"/>
  <c r="BH311" i="3"/>
  <c r="BG311" i="3"/>
  <c r="BF311" i="3"/>
  <c r="T311" i="3"/>
  <c r="R311" i="3"/>
  <c r="P311" i="3"/>
  <c r="BK311" i="3"/>
  <c r="J311" i="3"/>
  <c r="BE311" i="3"/>
  <c r="BI308" i="3"/>
  <c r="BH308" i="3"/>
  <c r="BG308" i="3"/>
  <c r="BF308" i="3"/>
  <c r="T308" i="3"/>
  <c r="R308" i="3"/>
  <c r="P308" i="3"/>
  <c r="BK308" i="3"/>
  <c r="J308" i="3"/>
  <c r="BE308" i="3"/>
  <c r="BI305" i="3"/>
  <c r="BH305" i="3"/>
  <c r="BG305" i="3"/>
  <c r="BF305" i="3"/>
  <c r="T305" i="3"/>
  <c r="R305" i="3"/>
  <c r="P305" i="3"/>
  <c r="BK305" i="3"/>
  <c r="J305" i="3"/>
  <c r="BE305" i="3"/>
  <c r="BI302" i="3"/>
  <c r="BH302" i="3"/>
  <c r="BG302" i="3"/>
  <c r="BF302" i="3"/>
  <c r="T302" i="3"/>
  <c r="R302" i="3"/>
  <c r="P302" i="3"/>
  <c r="BK302" i="3"/>
  <c r="J302" i="3"/>
  <c r="BE302" i="3"/>
  <c r="BI299" i="3"/>
  <c r="BH299" i="3"/>
  <c r="BG299" i="3"/>
  <c r="BF299" i="3"/>
  <c r="T299" i="3"/>
  <c r="R299" i="3"/>
  <c r="P299" i="3"/>
  <c r="BK299" i="3"/>
  <c r="J299" i="3"/>
  <c r="BE299" i="3"/>
  <c r="BI296" i="3"/>
  <c r="BH296" i="3"/>
  <c r="BG296" i="3"/>
  <c r="BF296" i="3"/>
  <c r="T296" i="3"/>
  <c r="T295" i="3"/>
  <c r="R296" i="3"/>
  <c r="R295" i="3"/>
  <c r="P296" i="3"/>
  <c r="P295" i="3"/>
  <c r="BK296" i="3"/>
  <c r="BK295" i="3"/>
  <c r="J295" i="3" s="1"/>
  <c r="J108" i="3" s="1"/>
  <c r="J296" i="3"/>
  <c r="BE296" i="3" s="1"/>
  <c r="BI294" i="3"/>
  <c r="BH294" i="3"/>
  <c r="BG294" i="3"/>
  <c r="BF294" i="3"/>
  <c r="T294" i="3"/>
  <c r="R294" i="3"/>
  <c r="P294" i="3"/>
  <c r="BK294" i="3"/>
  <c r="J294" i="3"/>
  <c r="BE294" i="3"/>
  <c r="BI291" i="3"/>
  <c r="BH291" i="3"/>
  <c r="BG291" i="3"/>
  <c r="BF291" i="3"/>
  <c r="T291" i="3"/>
  <c r="R291" i="3"/>
  <c r="P291" i="3"/>
  <c r="BK291" i="3"/>
  <c r="J291" i="3"/>
  <c r="BE291" i="3"/>
  <c r="BI288" i="3"/>
  <c r="BH288" i="3"/>
  <c r="BG288" i="3"/>
  <c r="BF288" i="3"/>
  <c r="T288" i="3"/>
  <c r="R288" i="3"/>
  <c r="P288" i="3"/>
  <c r="BK288" i="3"/>
  <c r="J288" i="3"/>
  <c r="BE288" i="3"/>
  <c r="BI285" i="3"/>
  <c r="BH285" i="3"/>
  <c r="BG285" i="3"/>
  <c r="BF285" i="3"/>
  <c r="T285" i="3"/>
  <c r="R285" i="3"/>
  <c r="P285" i="3"/>
  <c r="BK285" i="3"/>
  <c r="J285" i="3"/>
  <c r="BE285" i="3"/>
  <c r="BI284" i="3"/>
  <c r="BH284" i="3"/>
  <c r="BG284" i="3"/>
  <c r="BF284" i="3"/>
  <c r="T284" i="3"/>
  <c r="R284" i="3"/>
  <c r="P284" i="3"/>
  <c r="BK284" i="3"/>
  <c r="J284" i="3"/>
  <c r="BE284" i="3"/>
  <c r="BI283" i="3"/>
  <c r="BH283" i="3"/>
  <c r="BG283" i="3"/>
  <c r="BF283" i="3"/>
  <c r="T283" i="3"/>
  <c r="R283" i="3"/>
  <c r="P283" i="3"/>
  <c r="BK283" i="3"/>
  <c r="J283" i="3"/>
  <c r="BE283" i="3"/>
  <c r="BI282" i="3"/>
  <c r="BH282" i="3"/>
  <c r="BG282" i="3"/>
  <c r="BF282" i="3"/>
  <c r="T282" i="3"/>
  <c r="R282" i="3"/>
  <c r="P282" i="3"/>
  <c r="BK282" i="3"/>
  <c r="J282" i="3"/>
  <c r="BE282" i="3"/>
  <c r="BI281" i="3"/>
  <c r="BH281" i="3"/>
  <c r="BG281" i="3"/>
  <c r="BF281" i="3"/>
  <c r="T281" i="3"/>
  <c r="R281" i="3"/>
  <c r="P281" i="3"/>
  <c r="BK281" i="3"/>
  <c r="J281" i="3"/>
  <c r="BE281" i="3"/>
  <c r="BI280" i="3"/>
  <c r="BH280" i="3"/>
  <c r="BG280" i="3"/>
  <c r="BF280" i="3"/>
  <c r="T280" i="3"/>
  <c r="R280" i="3"/>
  <c r="P280" i="3"/>
  <c r="BK280" i="3"/>
  <c r="J280" i="3"/>
  <c r="BE280" i="3"/>
  <c r="BI279" i="3"/>
  <c r="BH279" i="3"/>
  <c r="BG279" i="3"/>
  <c r="BF279" i="3"/>
  <c r="T279" i="3"/>
  <c r="R279" i="3"/>
  <c r="P279" i="3"/>
  <c r="BK279" i="3"/>
  <c r="J279" i="3"/>
  <c r="BE279" i="3"/>
  <c r="BI278" i="3"/>
  <c r="BH278" i="3"/>
  <c r="BG278" i="3"/>
  <c r="BF278" i="3"/>
  <c r="T278" i="3"/>
  <c r="T277" i="3"/>
  <c r="R278" i="3"/>
  <c r="R277" i="3"/>
  <c r="P278" i="3"/>
  <c r="P277" i="3"/>
  <c r="BK278" i="3"/>
  <c r="BK277" i="3"/>
  <c r="J277" i="3" s="1"/>
  <c r="J107" i="3" s="1"/>
  <c r="J278" i="3"/>
  <c r="BE278" i="3" s="1"/>
  <c r="BI276" i="3"/>
  <c r="BH276" i="3"/>
  <c r="BG276" i="3"/>
  <c r="BF276" i="3"/>
  <c r="T276" i="3"/>
  <c r="R276" i="3"/>
  <c r="P276" i="3"/>
  <c r="BK276" i="3"/>
  <c r="J276" i="3"/>
  <c r="BE276" i="3"/>
  <c r="BI273" i="3"/>
  <c r="BH273" i="3"/>
  <c r="BG273" i="3"/>
  <c r="BF273" i="3"/>
  <c r="T273" i="3"/>
  <c r="R273" i="3"/>
  <c r="P273" i="3"/>
  <c r="BK273" i="3"/>
  <c r="J273" i="3"/>
  <c r="BE273" i="3"/>
  <c r="BI269" i="3"/>
  <c r="BH269" i="3"/>
  <c r="BG269" i="3"/>
  <c r="BF269" i="3"/>
  <c r="T269" i="3"/>
  <c r="R269" i="3"/>
  <c r="P269" i="3"/>
  <c r="BK269" i="3"/>
  <c r="J269" i="3"/>
  <c r="BE269" i="3"/>
  <c r="BI268" i="3"/>
  <c r="BH268" i="3"/>
  <c r="BG268" i="3"/>
  <c r="BF268" i="3"/>
  <c r="T268" i="3"/>
  <c r="R268" i="3"/>
  <c r="P268" i="3"/>
  <c r="BK268" i="3"/>
  <c r="J268" i="3"/>
  <c r="BE268" i="3"/>
  <c r="BI267" i="3"/>
  <c r="BH267" i="3"/>
  <c r="BG267" i="3"/>
  <c r="BF267" i="3"/>
  <c r="T267" i="3"/>
  <c r="R267" i="3"/>
  <c r="P267" i="3"/>
  <c r="BK267" i="3"/>
  <c r="J267" i="3"/>
  <c r="BE267" i="3"/>
  <c r="BI264" i="3"/>
  <c r="BH264" i="3"/>
  <c r="BG264" i="3"/>
  <c r="BF264" i="3"/>
  <c r="T264" i="3"/>
  <c r="R264" i="3"/>
  <c r="P264" i="3"/>
  <c r="BK264" i="3"/>
  <c r="J264" i="3"/>
  <c r="BE264" i="3"/>
  <c r="BI261" i="3"/>
  <c r="BH261" i="3"/>
  <c r="BG261" i="3"/>
  <c r="BF261" i="3"/>
  <c r="T261" i="3"/>
  <c r="R261" i="3"/>
  <c r="P261" i="3"/>
  <c r="BK261" i="3"/>
  <c r="J261" i="3"/>
  <c r="BE261" i="3"/>
  <c r="BI256" i="3"/>
  <c r="BH256" i="3"/>
  <c r="BG256" i="3"/>
  <c r="BF256" i="3"/>
  <c r="T256" i="3"/>
  <c r="R256" i="3"/>
  <c r="P256" i="3"/>
  <c r="BK256" i="3"/>
  <c r="J256" i="3"/>
  <c r="BE256" i="3"/>
  <c r="BI251" i="3"/>
  <c r="BH251" i="3"/>
  <c r="BG251" i="3"/>
  <c r="BF251" i="3"/>
  <c r="T251" i="3"/>
  <c r="R251" i="3"/>
  <c r="P251" i="3"/>
  <c r="BK251" i="3"/>
  <c r="J251" i="3"/>
  <c r="BE251" i="3"/>
  <c r="BI246" i="3"/>
  <c r="BH246" i="3"/>
  <c r="BG246" i="3"/>
  <c r="BF246" i="3"/>
  <c r="T246" i="3"/>
  <c r="T245" i="3"/>
  <c r="R246" i="3"/>
  <c r="R245" i="3"/>
  <c r="P246" i="3"/>
  <c r="P245" i="3"/>
  <c r="BK246" i="3"/>
  <c r="BK245" i="3"/>
  <c r="J245" i="3" s="1"/>
  <c r="J106" i="3" s="1"/>
  <c r="J246" i="3"/>
  <c r="BE246" i="3" s="1"/>
  <c r="BI244" i="3"/>
  <c r="BH244" i="3"/>
  <c r="BG244" i="3"/>
  <c r="BF244" i="3"/>
  <c r="T244" i="3"/>
  <c r="R244" i="3"/>
  <c r="P244" i="3"/>
  <c r="BK244" i="3"/>
  <c r="J244" i="3"/>
  <c r="BE244" i="3"/>
  <c r="BI241" i="3"/>
  <c r="BH241" i="3"/>
  <c r="BG241" i="3"/>
  <c r="BF241" i="3"/>
  <c r="T241" i="3"/>
  <c r="R241" i="3"/>
  <c r="P241" i="3"/>
  <c r="BK241" i="3"/>
  <c r="J241" i="3"/>
  <c r="BE241" i="3"/>
  <c r="BI240" i="3"/>
  <c r="BH240" i="3"/>
  <c r="BG240" i="3"/>
  <c r="BF240" i="3"/>
  <c r="T240" i="3"/>
  <c r="R240" i="3"/>
  <c r="P240" i="3"/>
  <c r="BK240" i="3"/>
  <c r="J240" i="3"/>
  <c r="BE240" i="3"/>
  <c r="BI237" i="3"/>
  <c r="BH237" i="3"/>
  <c r="BG237" i="3"/>
  <c r="BF237" i="3"/>
  <c r="T237" i="3"/>
  <c r="R237" i="3"/>
  <c r="P237" i="3"/>
  <c r="BK237" i="3"/>
  <c r="J237" i="3"/>
  <c r="BE237" i="3"/>
  <c r="BI236" i="3"/>
  <c r="BH236" i="3"/>
  <c r="BG236" i="3"/>
  <c r="BF236" i="3"/>
  <c r="T236" i="3"/>
  <c r="R236" i="3"/>
  <c r="P236" i="3"/>
  <c r="BK236" i="3"/>
  <c r="J236" i="3"/>
  <c r="BE236" i="3"/>
  <c r="BI235" i="3"/>
  <c r="BH235" i="3"/>
  <c r="BG235" i="3"/>
  <c r="BF235" i="3"/>
  <c r="T235" i="3"/>
  <c r="R235" i="3"/>
  <c r="P235" i="3"/>
  <c r="BK235" i="3"/>
  <c r="J235" i="3"/>
  <c r="BE235" i="3"/>
  <c r="BI234" i="3"/>
  <c r="BH234" i="3"/>
  <c r="BG234" i="3"/>
  <c r="BF234" i="3"/>
  <c r="T234" i="3"/>
  <c r="R234" i="3"/>
  <c r="P234" i="3"/>
  <c r="BK234" i="3"/>
  <c r="J234" i="3"/>
  <c r="BE234" i="3"/>
  <c r="BI231" i="3"/>
  <c r="BH231" i="3"/>
  <c r="BG231" i="3"/>
  <c r="BF231" i="3"/>
  <c r="T231" i="3"/>
  <c r="R231" i="3"/>
  <c r="P231" i="3"/>
  <c r="BK231" i="3"/>
  <c r="J231" i="3"/>
  <c r="BE231" i="3"/>
  <c r="BI230" i="3"/>
  <c r="BH230" i="3"/>
  <c r="BG230" i="3"/>
  <c r="BF230" i="3"/>
  <c r="T230" i="3"/>
  <c r="R230" i="3"/>
  <c r="P230" i="3"/>
  <c r="BK230" i="3"/>
  <c r="J230" i="3"/>
  <c r="BE230" i="3"/>
  <c r="BI229" i="3"/>
  <c r="BH229" i="3"/>
  <c r="BG229" i="3"/>
  <c r="BF229" i="3"/>
  <c r="T229" i="3"/>
  <c r="R229" i="3"/>
  <c r="P229" i="3"/>
  <c r="BK229" i="3"/>
  <c r="J229" i="3"/>
  <c r="BE229" i="3"/>
  <c r="BI226" i="3"/>
  <c r="BH226" i="3"/>
  <c r="BG226" i="3"/>
  <c r="BF226" i="3"/>
  <c r="T226" i="3"/>
  <c r="R226" i="3"/>
  <c r="P226" i="3"/>
  <c r="BK226" i="3"/>
  <c r="J226" i="3"/>
  <c r="BE226" i="3"/>
  <c r="BI225" i="3"/>
  <c r="BH225" i="3"/>
  <c r="BG225" i="3"/>
  <c r="BF225" i="3"/>
  <c r="T225" i="3"/>
  <c r="R225" i="3"/>
  <c r="P225" i="3"/>
  <c r="BK225" i="3"/>
  <c r="J225" i="3"/>
  <c r="BE225" i="3"/>
  <c r="BI222" i="3"/>
  <c r="BH222" i="3"/>
  <c r="BG222" i="3"/>
  <c r="BF222" i="3"/>
  <c r="T222" i="3"/>
  <c r="R222" i="3"/>
  <c r="P222" i="3"/>
  <c r="BK222" i="3"/>
  <c r="J222" i="3"/>
  <c r="BE222" i="3"/>
  <c r="BI221" i="3"/>
  <c r="BH221" i="3"/>
  <c r="BG221" i="3"/>
  <c r="BF221" i="3"/>
  <c r="T221" i="3"/>
  <c r="R221" i="3"/>
  <c r="P221" i="3"/>
  <c r="BK221" i="3"/>
  <c r="J221" i="3"/>
  <c r="BE221" i="3"/>
  <c r="BI220" i="3"/>
  <c r="BH220" i="3"/>
  <c r="BG220" i="3"/>
  <c r="BF220" i="3"/>
  <c r="T220" i="3"/>
  <c r="R220" i="3"/>
  <c r="P220" i="3"/>
  <c r="BK220" i="3"/>
  <c r="J220" i="3"/>
  <c r="BE220" i="3"/>
  <c r="BI219" i="3"/>
  <c r="BH219" i="3"/>
  <c r="BG219" i="3"/>
  <c r="BF219" i="3"/>
  <c r="T219" i="3"/>
  <c r="R219" i="3"/>
  <c r="P219" i="3"/>
  <c r="BK219" i="3"/>
  <c r="J219" i="3"/>
  <c r="BE219" i="3"/>
  <c r="BI218" i="3"/>
  <c r="BH218" i="3"/>
  <c r="BG218" i="3"/>
  <c r="BF218" i="3"/>
  <c r="T218" i="3"/>
  <c r="R218" i="3"/>
  <c r="P218" i="3"/>
  <c r="BK218" i="3"/>
  <c r="J218" i="3"/>
  <c r="BE218" i="3"/>
  <c r="BI217" i="3"/>
  <c r="BH217" i="3"/>
  <c r="BG217" i="3"/>
  <c r="BF217" i="3"/>
  <c r="T217" i="3"/>
  <c r="R217" i="3"/>
  <c r="P217" i="3"/>
  <c r="BK217" i="3"/>
  <c r="J217" i="3"/>
  <c r="BE217" i="3"/>
  <c r="BI216" i="3"/>
  <c r="BH216" i="3"/>
  <c r="BG216" i="3"/>
  <c r="BF216" i="3"/>
  <c r="T216" i="3"/>
  <c r="R216" i="3"/>
  <c r="P216" i="3"/>
  <c r="BK216" i="3"/>
  <c r="J216" i="3"/>
  <c r="BE216" i="3"/>
  <c r="BI213" i="3"/>
  <c r="BH213" i="3"/>
  <c r="BG213" i="3"/>
  <c r="BF213" i="3"/>
  <c r="T213" i="3"/>
  <c r="R213" i="3"/>
  <c r="P213" i="3"/>
  <c r="BK213" i="3"/>
  <c r="J213" i="3"/>
  <c r="BE213" i="3"/>
  <c r="BI210" i="3"/>
  <c r="BH210" i="3"/>
  <c r="BG210" i="3"/>
  <c r="BF210" i="3"/>
  <c r="T210" i="3"/>
  <c r="R210" i="3"/>
  <c r="P210" i="3"/>
  <c r="BK210" i="3"/>
  <c r="J210" i="3"/>
  <c r="BE210" i="3"/>
  <c r="BI207" i="3"/>
  <c r="BH207" i="3"/>
  <c r="BG207" i="3"/>
  <c r="BF207" i="3"/>
  <c r="T207" i="3"/>
  <c r="R207" i="3"/>
  <c r="P207" i="3"/>
  <c r="BK207" i="3"/>
  <c r="J207" i="3"/>
  <c r="BE207" i="3"/>
  <c r="BI205" i="3"/>
  <c r="BH205" i="3"/>
  <c r="BG205" i="3"/>
  <c r="BF205" i="3"/>
  <c r="T205" i="3"/>
  <c r="R205" i="3"/>
  <c r="P205" i="3"/>
  <c r="BK205" i="3"/>
  <c r="J205" i="3"/>
  <c r="BE205" i="3"/>
  <c r="BI200" i="3"/>
  <c r="BH200" i="3"/>
  <c r="BG200" i="3"/>
  <c r="BF200" i="3"/>
  <c r="T200" i="3"/>
  <c r="T199" i="3"/>
  <c r="T198" i="3" s="1"/>
  <c r="R200" i="3"/>
  <c r="R199" i="3" s="1"/>
  <c r="R198" i="3" s="1"/>
  <c r="P200" i="3"/>
  <c r="P199" i="3"/>
  <c r="P198" i="3" s="1"/>
  <c r="BK200" i="3"/>
  <c r="BK199" i="3" s="1"/>
  <c r="J200" i="3"/>
  <c r="BE200" i="3"/>
  <c r="BI197" i="3"/>
  <c r="BH197" i="3"/>
  <c r="BG197" i="3"/>
  <c r="BF197" i="3"/>
  <c r="T197" i="3"/>
  <c r="T196" i="3"/>
  <c r="R197" i="3"/>
  <c r="R196" i="3"/>
  <c r="P197" i="3"/>
  <c r="P196" i="3"/>
  <c r="BK197" i="3"/>
  <c r="BK196" i="3"/>
  <c r="J196" i="3" s="1"/>
  <c r="J103" i="3" s="1"/>
  <c r="J197" i="3"/>
  <c r="BE197" i="3" s="1"/>
  <c r="BI195" i="3"/>
  <c r="BH195" i="3"/>
  <c r="BG195" i="3"/>
  <c r="BF195" i="3"/>
  <c r="T195" i="3"/>
  <c r="R195" i="3"/>
  <c r="P195" i="3"/>
  <c r="BK195" i="3"/>
  <c r="J195" i="3"/>
  <c r="BE195" i="3"/>
  <c r="BI193" i="3"/>
  <c r="BH193" i="3"/>
  <c r="BG193" i="3"/>
  <c r="BF193" i="3"/>
  <c r="T193" i="3"/>
  <c r="R193" i="3"/>
  <c r="P193" i="3"/>
  <c r="BK193" i="3"/>
  <c r="J193" i="3"/>
  <c r="BE193" i="3"/>
  <c r="BI192" i="3"/>
  <c r="BH192" i="3"/>
  <c r="BG192" i="3"/>
  <c r="BF192" i="3"/>
  <c r="T192" i="3"/>
  <c r="R192" i="3"/>
  <c r="P192" i="3"/>
  <c r="BK192" i="3"/>
  <c r="J192" i="3"/>
  <c r="BE192" i="3"/>
  <c r="BI191" i="3"/>
  <c r="BH191" i="3"/>
  <c r="BG191" i="3"/>
  <c r="BF191" i="3"/>
  <c r="T191" i="3"/>
  <c r="T190" i="3"/>
  <c r="R191" i="3"/>
  <c r="R190" i="3"/>
  <c r="P191" i="3"/>
  <c r="P190" i="3"/>
  <c r="BK191" i="3"/>
  <c r="BK190" i="3"/>
  <c r="J190" i="3" s="1"/>
  <c r="J102" i="3" s="1"/>
  <c r="J191" i="3"/>
  <c r="BE191" i="3" s="1"/>
  <c r="BI189" i="3"/>
  <c r="BH189" i="3"/>
  <c r="BG189" i="3"/>
  <c r="BF189" i="3"/>
  <c r="T189" i="3"/>
  <c r="R189" i="3"/>
  <c r="P189" i="3"/>
  <c r="BK189" i="3"/>
  <c r="J189" i="3"/>
  <c r="BE189" i="3"/>
  <c r="BI188" i="3"/>
  <c r="BH188" i="3"/>
  <c r="BG188" i="3"/>
  <c r="BF188" i="3"/>
  <c r="T188" i="3"/>
  <c r="R188" i="3"/>
  <c r="P188" i="3"/>
  <c r="BK188" i="3"/>
  <c r="J188" i="3"/>
  <c r="BE188" i="3"/>
  <c r="BI185" i="3"/>
  <c r="BH185" i="3"/>
  <c r="BG185" i="3"/>
  <c r="BF185" i="3"/>
  <c r="T185" i="3"/>
  <c r="R185" i="3"/>
  <c r="P185" i="3"/>
  <c r="BK185" i="3"/>
  <c r="J185" i="3"/>
  <c r="BE185" i="3"/>
  <c r="BI180" i="3"/>
  <c r="BH180" i="3"/>
  <c r="BG180" i="3"/>
  <c r="BF180" i="3"/>
  <c r="T180" i="3"/>
  <c r="R180" i="3"/>
  <c r="P180" i="3"/>
  <c r="BK180" i="3"/>
  <c r="J180" i="3"/>
  <c r="BE180" i="3"/>
  <c r="BI176" i="3"/>
  <c r="BH176" i="3"/>
  <c r="BG176" i="3"/>
  <c r="BF176" i="3"/>
  <c r="T176" i="3"/>
  <c r="R176" i="3"/>
  <c r="P176" i="3"/>
  <c r="BK176" i="3"/>
  <c r="J176" i="3"/>
  <c r="BE176" i="3"/>
  <c r="BI173" i="3"/>
  <c r="BH173" i="3"/>
  <c r="BG173" i="3"/>
  <c r="BF173" i="3"/>
  <c r="T173" i="3"/>
  <c r="R173" i="3"/>
  <c r="P173" i="3"/>
  <c r="BK173" i="3"/>
  <c r="J173" i="3"/>
  <c r="BE173" i="3"/>
  <c r="BI170" i="3"/>
  <c r="BH170" i="3"/>
  <c r="BG170" i="3"/>
  <c r="BF170" i="3"/>
  <c r="T170" i="3"/>
  <c r="R170" i="3"/>
  <c r="P170" i="3"/>
  <c r="BK170" i="3"/>
  <c r="J170" i="3"/>
  <c r="BE170" i="3"/>
  <c r="BI167" i="3"/>
  <c r="BH167" i="3"/>
  <c r="BG167" i="3"/>
  <c r="BF167" i="3"/>
  <c r="T167" i="3"/>
  <c r="T166" i="3"/>
  <c r="R167" i="3"/>
  <c r="R166" i="3"/>
  <c r="P167" i="3"/>
  <c r="P166" i="3"/>
  <c r="BK167" i="3"/>
  <c r="BK166" i="3"/>
  <c r="J166" i="3" s="1"/>
  <c r="J101" i="3" s="1"/>
  <c r="J167" i="3"/>
  <c r="BE167" i="3" s="1"/>
  <c r="BI165" i="3"/>
  <c r="BH165" i="3"/>
  <c r="BG165" i="3"/>
  <c r="BF165" i="3"/>
  <c r="T165" i="3"/>
  <c r="R165" i="3"/>
  <c r="P165" i="3"/>
  <c r="BK165" i="3"/>
  <c r="J165" i="3"/>
  <c r="BE165" i="3"/>
  <c r="BI162" i="3"/>
  <c r="BH162" i="3"/>
  <c r="BG162" i="3"/>
  <c r="BF162" i="3"/>
  <c r="T162" i="3"/>
  <c r="R162" i="3"/>
  <c r="P162" i="3"/>
  <c r="BK162" i="3"/>
  <c r="J162" i="3"/>
  <c r="BE162" i="3"/>
  <c r="BI159" i="3"/>
  <c r="BH159" i="3"/>
  <c r="BG159" i="3"/>
  <c r="BF159" i="3"/>
  <c r="T159" i="3"/>
  <c r="R159" i="3"/>
  <c r="P159" i="3"/>
  <c r="BK159" i="3"/>
  <c r="J159" i="3"/>
  <c r="BE159" i="3"/>
  <c r="BI154" i="3"/>
  <c r="BH154" i="3"/>
  <c r="BG154" i="3"/>
  <c r="BF154" i="3"/>
  <c r="T154" i="3"/>
  <c r="R154" i="3"/>
  <c r="P154" i="3"/>
  <c r="BK154" i="3"/>
  <c r="J154" i="3"/>
  <c r="BE154" i="3"/>
  <c r="BI151" i="3"/>
  <c r="BH151" i="3"/>
  <c r="BG151" i="3"/>
  <c r="BF151" i="3"/>
  <c r="T151" i="3"/>
  <c r="T150" i="3"/>
  <c r="R151" i="3"/>
  <c r="R150" i="3"/>
  <c r="P151" i="3"/>
  <c r="P150" i="3"/>
  <c r="BK151" i="3"/>
  <c r="BK150" i="3"/>
  <c r="J150" i="3" s="1"/>
  <c r="J100" i="3" s="1"/>
  <c r="J151" i="3"/>
  <c r="BE151" i="3" s="1"/>
  <c r="BI146" i="3"/>
  <c r="BH146" i="3"/>
  <c r="BG146" i="3"/>
  <c r="BF146" i="3"/>
  <c r="T146" i="3"/>
  <c r="R146" i="3"/>
  <c r="P146" i="3"/>
  <c r="BK146" i="3"/>
  <c r="J146" i="3"/>
  <c r="BE146" i="3"/>
  <c r="BI142" i="3"/>
  <c r="BH142" i="3"/>
  <c r="BG142" i="3"/>
  <c r="BF142" i="3"/>
  <c r="T142" i="3"/>
  <c r="R142" i="3"/>
  <c r="P142" i="3"/>
  <c r="BK142" i="3"/>
  <c r="J142" i="3"/>
  <c r="BE142" i="3"/>
  <c r="BI139" i="3"/>
  <c r="BH139" i="3"/>
  <c r="BG139" i="3"/>
  <c r="BF139" i="3"/>
  <c r="T139" i="3"/>
  <c r="R139" i="3"/>
  <c r="P139" i="3"/>
  <c r="BK139" i="3"/>
  <c r="J139" i="3"/>
  <c r="BE139" i="3"/>
  <c r="BI136" i="3"/>
  <c r="BH136" i="3"/>
  <c r="BG136" i="3"/>
  <c r="BF136" i="3"/>
  <c r="T136" i="3"/>
  <c r="T135" i="3"/>
  <c r="R136" i="3"/>
  <c r="R135" i="3"/>
  <c r="P136" i="3"/>
  <c r="P135" i="3"/>
  <c r="BK136" i="3"/>
  <c r="BK135" i="3"/>
  <c r="J135" i="3" s="1"/>
  <c r="J99" i="3" s="1"/>
  <c r="J136" i="3"/>
  <c r="BE136" i="3" s="1"/>
  <c r="BI132" i="3"/>
  <c r="F37" i="3"/>
  <c r="BD96" i="1" s="1"/>
  <c r="BH132" i="3"/>
  <c r="F36" i="3" s="1"/>
  <c r="BC96" i="1" s="1"/>
  <c r="BG132" i="3"/>
  <c r="F35" i="3"/>
  <c r="BB96" i="1" s="1"/>
  <c r="BF132" i="3"/>
  <c r="J34" i="3" s="1"/>
  <c r="AW96" i="1" s="1"/>
  <c r="T132" i="3"/>
  <c r="T131" i="3"/>
  <c r="T130" i="3" s="1"/>
  <c r="T129" i="3" s="1"/>
  <c r="R132" i="3"/>
  <c r="R131" i="3"/>
  <c r="R130" i="3" s="1"/>
  <c r="R129" i="3" s="1"/>
  <c r="P132" i="3"/>
  <c r="P131" i="3"/>
  <c r="P130" i="3" s="1"/>
  <c r="P129" i="3" s="1"/>
  <c r="AU96" i="1" s="1"/>
  <c r="BK132" i="3"/>
  <c r="BK131" i="3" s="1"/>
  <c r="J132" i="3"/>
  <c r="BE132" i="3" s="1"/>
  <c r="J126" i="3"/>
  <c r="J125" i="3"/>
  <c r="F125" i="3"/>
  <c r="F123" i="3"/>
  <c r="E121" i="3"/>
  <c r="J92" i="3"/>
  <c r="J91" i="3"/>
  <c r="F91" i="3"/>
  <c r="F89" i="3"/>
  <c r="E87" i="3"/>
  <c r="J18" i="3"/>
  <c r="E18" i="3"/>
  <c r="F126" i="3" s="1"/>
  <c r="F92" i="3"/>
  <c r="J17" i="3"/>
  <c r="J12" i="3"/>
  <c r="J123" i="3" s="1"/>
  <c r="J89" i="3"/>
  <c r="E7" i="3"/>
  <c r="E119" i="3"/>
  <c r="E85" i="3"/>
  <c r="J37" i="2"/>
  <c r="J36" i="2"/>
  <c r="AY95" i="1"/>
  <c r="J35" i="2"/>
  <c r="AX95" i="1"/>
  <c r="BI205" i="2"/>
  <c r="BH205" i="2"/>
  <c r="BG205" i="2"/>
  <c r="BF205" i="2"/>
  <c r="T205" i="2"/>
  <c r="R205" i="2"/>
  <c r="P205" i="2"/>
  <c r="BK205" i="2"/>
  <c r="J205" i="2"/>
  <c r="BE205" i="2"/>
  <c r="BI202" i="2"/>
  <c r="BH202" i="2"/>
  <c r="BG202" i="2"/>
  <c r="BF202" i="2"/>
  <c r="T202" i="2"/>
  <c r="R202" i="2"/>
  <c r="P202" i="2"/>
  <c r="BK202" i="2"/>
  <c r="J202" i="2"/>
  <c r="BE202" i="2"/>
  <c r="BI199" i="2"/>
  <c r="BH199" i="2"/>
  <c r="BG199" i="2"/>
  <c r="BF199" i="2"/>
  <c r="T199" i="2"/>
  <c r="R199" i="2"/>
  <c r="P199" i="2"/>
  <c r="BK199" i="2"/>
  <c r="J199" i="2"/>
  <c r="BE199" i="2"/>
  <c r="BI196" i="2"/>
  <c r="BH196" i="2"/>
  <c r="BG196" i="2"/>
  <c r="BF196" i="2"/>
  <c r="T196" i="2"/>
  <c r="R196" i="2"/>
  <c r="P196" i="2"/>
  <c r="BK196" i="2"/>
  <c r="J196" i="2"/>
  <c r="BE196" i="2"/>
  <c r="BI193" i="2"/>
  <c r="BH193" i="2"/>
  <c r="BG193" i="2"/>
  <c r="BF193" i="2"/>
  <c r="T193" i="2"/>
  <c r="R193" i="2"/>
  <c r="P193" i="2"/>
  <c r="BK193" i="2"/>
  <c r="J193" i="2"/>
  <c r="BE193" i="2"/>
  <c r="BI190" i="2"/>
  <c r="BH190" i="2"/>
  <c r="BG190" i="2"/>
  <c r="BF190" i="2"/>
  <c r="T190" i="2"/>
  <c r="T189" i="2"/>
  <c r="R190" i="2"/>
  <c r="R189" i="2"/>
  <c r="P190" i="2"/>
  <c r="P189" i="2"/>
  <c r="BK190" i="2"/>
  <c r="BK189" i="2"/>
  <c r="J189" i="2" s="1"/>
  <c r="J106" i="2" s="1"/>
  <c r="J190" i="2"/>
  <c r="BE190" i="2" s="1"/>
  <c r="BI188" i="2"/>
  <c r="BH188" i="2"/>
  <c r="BG188" i="2"/>
  <c r="BF188" i="2"/>
  <c r="T188" i="2"/>
  <c r="R188" i="2"/>
  <c r="P188" i="2"/>
  <c r="BK188" i="2"/>
  <c r="J188" i="2"/>
  <c r="BE188" i="2"/>
  <c r="BI185" i="2"/>
  <c r="BH185" i="2"/>
  <c r="BG185" i="2"/>
  <c r="BF185" i="2"/>
  <c r="T185" i="2"/>
  <c r="R185" i="2"/>
  <c r="P185" i="2"/>
  <c r="BK185" i="2"/>
  <c r="J185" i="2"/>
  <c r="BE185" i="2"/>
  <c r="BI179" i="2"/>
  <c r="BH179" i="2"/>
  <c r="BG179" i="2"/>
  <c r="BF179" i="2"/>
  <c r="T179" i="2"/>
  <c r="T178" i="2"/>
  <c r="R179" i="2"/>
  <c r="R178" i="2"/>
  <c r="P179" i="2"/>
  <c r="P178" i="2"/>
  <c r="BK179" i="2"/>
  <c r="BK178" i="2"/>
  <c r="J178" i="2" s="1"/>
  <c r="J105" i="2" s="1"/>
  <c r="J179" i="2"/>
  <c r="BE179" i="2" s="1"/>
  <c r="BI175" i="2"/>
  <c r="BH175" i="2"/>
  <c r="BG175" i="2"/>
  <c r="BF175" i="2"/>
  <c r="T175" i="2"/>
  <c r="T174" i="2"/>
  <c r="R175" i="2"/>
  <c r="R174" i="2"/>
  <c r="P175" i="2"/>
  <c r="P174" i="2"/>
  <c r="BK175" i="2"/>
  <c r="BK174" i="2"/>
  <c r="J174" i="2" s="1"/>
  <c r="J104" i="2" s="1"/>
  <c r="J175" i="2"/>
  <c r="BE175" i="2" s="1"/>
  <c r="BI173" i="2"/>
  <c r="BH173" i="2"/>
  <c r="BG173" i="2"/>
  <c r="BF173" i="2"/>
  <c r="T173" i="2"/>
  <c r="R173" i="2"/>
  <c r="P173" i="2"/>
  <c r="BK173" i="2"/>
  <c r="J173" i="2"/>
  <c r="BE173" i="2"/>
  <c r="BI172" i="2"/>
  <c r="BH172" i="2"/>
  <c r="BG172" i="2"/>
  <c r="BF172" i="2"/>
  <c r="T172" i="2"/>
  <c r="R172" i="2"/>
  <c r="P172" i="2"/>
  <c r="BK172" i="2"/>
  <c r="J172" i="2"/>
  <c r="BE172" i="2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/>
  <c r="BI169" i="2"/>
  <c r="BH169" i="2"/>
  <c r="BG169" i="2"/>
  <c r="BF169" i="2"/>
  <c r="T169" i="2"/>
  <c r="R169" i="2"/>
  <c r="P169" i="2"/>
  <c r="BK169" i="2"/>
  <c r="J169" i="2"/>
  <c r="BE169" i="2"/>
  <c r="BI165" i="2"/>
  <c r="BH165" i="2"/>
  <c r="BG165" i="2"/>
  <c r="BF165" i="2"/>
  <c r="T165" i="2"/>
  <c r="R165" i="2"/>
  <c r="P165" i="2"/>
  <c r="BK165" i="2"/>
  <c r="J165" i="2"/>
  <c r="BE165" i="2"/>
  <c r="BI162" i="2"/>
  <c r="BH162" i="2"/>
  <c r="BG162" i="2"/>
  <c r="BF162" i="2"/>
  <c r="T162" i="2"/>
  <c r="R162" i="2"/>
  <c r="P162" i="2"/>
  <c r="BK162" i="2"/>
  <c r="J162" i="2"/>
  <c r="BE162" i="2"/>
  <c r="BI161" i="2"/>
  <c r="BH161" i="2"/>
  <c r="BG161" i="2"/>
  <c r="BF161" i="2"/>
  <c r="T161" i="2"/>
  <c r="R161" i="2"/>
  <c r="P161" i="2"/>
  <c r="BK161" i="2"/>
  <c r="J161" i="2"/>
  <c r="BE161" i="2"/>
  <c r="BI157" i="2"/>
  <c r="BH157" i="2"/>
  <c r="BG157" i="2"/>
  <c r="BF157" i="2"/>
  <c r="T157" i="2"/>
  <c r="T156" i="2"/>
  <c r="T155" i="2" s="1"/>
  <c r="R157" i="2"/>
  <c r="P157" i="2"/>
  <c r="P156" i="2"/>
  <c r="P155" i="2" s="1"/>
  <c r="BK157" i="2"/>
  <c r="J157" i="2"/>
  <c r="BE157" i="2"/>
  <c r="BI154" i="2"/>
  <c r="BH154" i="2"/>
  <c r="BG154" i="2"/>
  <c r="BF154" i="2"/>
  <c r="T154" i="2"/>
  <c r="T153" i="2"/>
  <c r="R154" i="2"/>
  <c r="R153" i="2"/>
  <c r="P154" i="2"/>
  <c r="P153" i="2"/>
  <c r="BK154" i="2"/>
  <c r="BK153" i="2"/>
  <c r="J153" i="2" s="1"/>
  <c r="J154" i="2"/>
  <c r="BE154" i="2" s="1"/>
  <c r="J101" i="2"/>
  <c r="BI152" i="2"/>
  <c r="BH152" i="2"/>
  <c r="BG152" i="2"/>
  <c r="BF152" i="2"/>
  <c r="T152" i="2"/>
  <c r="R152" i="2"/>
  <c r="P152" i="2"/>
  <c r="BK152" i="2"/>
  <c r="J152" i="2"/>
  <c r="BE152" i="2"/>
  <c r="BI150" i="2"/>
  <c r="BH150" i="2"/>
  <c r="BG150" i="2"/>
  <c r="BF150" i="2"/>
  <c r="T150" i="2"/>
  <c r="R150" i="2"/>
  <c r="P150" i="2"/>
  <c r="BK150" i="2"/>
  <c r="J150" i="2"/>
  <c r="BE150" i="2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T147" i="2"/>
  <c r="R148" i="2"/>
  <c r="R147" i="2"/>
  <c r="P148" i="2"/>
  <c r="P147" i="2"/>
  <c r="BK148" i="2"/>
  <c r="BK147" i="2"/>
  <c r="J147" i="2" s="1"/>
  <c r="J148" i="2"/>
  <c r="BE148" i="2" s="1"/>
  <c r="J100" i="2"/>
  <c r="BI146" i="2"/>
  <c r="BH146" i="2"/>
  <c r="BG146" i="2"/>
  <c r="BF146" i="2"/>
  <c r="T146" i="2"/>
  <c r="R146" i="2"/>
  <c r="P146" i="2"/>
  <c r="BK146" i="2"/>
  <c r="J146" i="2"/>
  <c r="BE146" i="2"/>
  <c r="BI142" i="2"/>
  <c r="BH142" i="2"/>
  <c r="BG142" i="2"/>
  <c r="BF142" i="2"/>
  <c r="T142" i="2"/>
  <c r="R142" i="2"/>
  <c r="P142" i="2"/>
  <c r="BK142" i="2"/>
  <c r="J142" i="2"/>
  <c r="BE142" i="2"/>
  <c r="BI139" i="2"/>
  <c r="BH139" i="2"/>
  <c r="BG139" i="2"/>
  <c r="BF139" i="2"/>
  <c r="T139" i="2"/>
  <c r="R139" i="2"/>
  <c r="P139" i="2"/>
  <c r="BK139" i="2"/>
  <c r="J139" i="2"/>
  <c r="BE139" i="2"/>
  <c r="BI136" i="2"/>
  <c r="BH136" i="2"/>
  <c r="BG136" i="2"/>
  <c r="BF136" i="2"/>
  <c r="T136" i="2"/>
  <c r="T135" i="2"/>
  <c r="R136" i="2"/>
  <c r="R135" i="2"/>
  <c r="P136" i="2"/>
  <c r="P135" i="2"/>
  <c r="BK136" i="2"/>
  <c r="BK135" i="2"/>
  <c r="J135" i="2" s="1"/>
  <c r="J136" i="2"/>
  <c r="BE136" i="2" s="1"/>
  <c r="J99" i="2"/>
  <c r="BI129" i="2"/>
  <c r="F37" i="2"/>
  <c r="BD95" i="1" s="1"/>
  <c r="BD94" i="1" s="1"/>
  <c r="W33" i="1" s="1"/>
  <c r="BH129" i="2"/>
  <c r="F36" i="2"/>
  <c r="BC95" i="1" s="1"/>
  <c r="BC94" i="1" s="1"/>
  <c r="BG129" i="2"/>
  <c r="F35" i="2" s="1"/>
  <c r="BB95" i="1" s="1"/>
  <c r="BB94" i="1" s="1"/>
  <c r="BF129" i="2"/>
  <c r="J34" i="2"/>
  <c r="AW95" i="1" s="1"/>
  <c r="F34" i="2"/>
  <c r="BA95" i="1" s="1"/>
  <c r="T129" i="2"/>
  <c r="T128" i="2" s="1"/>
  <c r="T127" i="2" s="1"/>
  <c r="T126" i="2" s="1"/>
  <c r="R129" i="2"/>
  <c r="R128" i="2" s="1"/>
  <c r="R127" i="2" s="1"/>
  <c r="P129" i="2"/>
  <c r="P128" i="2" s="1"/>
  <c r="P127" i="2" s="1"/>
  <c r="P126" i="2" s="1"/>
  <c r="AU95" i="1" s="1"/>
  <c r="AU94" i="1" s="1"/>
  <c r="BK129" i="2"/>
  <c r="BK128" i="2"/>
  <c r="J128" i="2" s="1"/>
  <c r="J98" i="2" s="1"/>
  <c r="BK127" i="2"/>
  <c r="J129" i="2"/>
  <c r="BE129" i="2"/>
  <c r="J33" i="2" s="1"/>
  <c r="AV95" i="1" s="1"/>
  <c r="AT95" i="1" s="1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/>
  <c r="F92" i="2"/>
  <c r="J17" i="2"/>
  <c r="J12" i="2"/>
  <c r="J120" i="2"/>
  <c r="J89" i="2"/>
  <c r="E7" i="2"/>
  <c r="E85" i="2" s="1"/>
  <c r="AS94" i="1"/>
  <c r="L90" i="1"/>
  <c r="AM90" i="1"/>
  <c r="AM89" i="1"/>
  <c r="L89" i="1"/>
  <c r="AM87" i="1"/>
  <c r="L87" i="1"/>
  <c r="L85" i="1"/>
  <c r="L84" i="1"/>
  <c r="W31" i="1" l="1"/>
  <c r="AX94" i="1"/>
  <c r="AY94" i="1"/>
  <c r="W32" i="1"/>
  <c r="E116" i="2"/>
  <c r="F33" i="2"/>
  <c r="AZ95" i="1" s="1"/>
  <c r="J127" i="2"/>
  <c r="J97" i="2" s="1"/>
  <c r="BK156" i="2"/>
  <c r="R156" i="2"/>
  <c r="R155" i="2" s="1"/>
  <c r="R126" i="2" s="1"/>
  <c r="J33" i="3"/>
  <c r="AV96" i="1" s="1"/>
  <c r="AT96" i="1" s="1"/>
  <c r="F33" i="3"/>
  <c r="AZ96" i="1" s="1"/>
  <c r="J121" i="4"/>
  <c r="J98" i="4" s="1"/>
  <c r="BK120" i="4"/>
  <c r="J131" i="3"/>
  <c r="J98" i="3" s="1"/>
  <c r="BK130" i="3"/>
  <c r="J199" i="3"/>
  <c r="J105" i="3" s="1"/>
  <c r="BK198" i="3"/>
  <c r="J198" i="3" s="1"/>
  <c r="J104" i="3" s="1"/>
  <c r="J33" i="4"/>
  <c r="AV97" i="1" s="1"/>
  <c r="AT97" i="1" s="1"/>
  <c r="F33" i="4"/>
  <c r="AZ97" i="1" s="1"/>
  <c r="F34" i="3"/>
  <c r="BA96" i="1" s="1"/>
  <c r="BA94" i="1" s="1"/>
  <c r="F34" i="4"/>
  <c r="BA97" i="1" s="1"/>
  <c r="AW94" i="1" l="1"/>
  <c r="AK30" i="1" s="1"/>
  <c r="W30" i="1"/>
  <c r="J130" i="3"/>
  <c r="J97" i="3" s="1"/>
  <c r="BK129" i="3"/>
  <c r="J129" i="3" s="1"/>
  <c r="J120" i="4"/>
  <c r="J97" i="4" s="1"/>
  <c r="BK119" i="4"/>
  <c r="J119" i="4" s="1"/>
  <c r="BK155" i="2"/>
  <c r="J156" i="2"/>
  <c r="J103" i="2" s="1"/>
  <c r="AZ94" i="1"/>
  <c r="W29" i="1" l="1"/>
  <c r="AV94" i="1"/>
  <c r="J30" i="4"/>
  <c r="J96" i="4"/>
  <c r="J30" i="3"/>
  <c r="J96" i="3"/>
  <c r="J155" i="2"/>
  <c r="J102" i="2" s="1"/>
  <c r="BK126" i="2"/>
  <c r="J126" i="2" s="1"/>
  <c r="J39" i="3" l="1"/>
  <c r="AG96" i="1"/>
  <c r="AN96" i="1" s="1"/>
  <c r="J96" i="2"/>
  <c r="J30" i="2"/>
  <c r="AT94" i="1"/>
  <c r="AK29" i="1"/>
  <c r="J39" i="4"/>
  <c r="AG97" i="1"/>
  <c r="AN97" i="1" s="1"/>
  <c r="AG95" i="1" l="1"/>
  <c r="J39" i="2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<sst xmlns="http://schemas.openxmlformats.org/spreadsheetml/2006/main" count="4300" uniqueCount="659">
  <si>
    <t>Export Komplet</t>
  </si>
  <si>
    <t/>
  </si>
  <si>
    <t>2.0</t>
  </si>
  <si>
    <t>False</t>
  </si>
  <si>
    <t>{54b700d9-fda9-4409-8e64-d33c9542c860}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</si>
  <si>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</si>
  <si>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</si>
  <si>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</si>
  <si>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</si>
  <si>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</si>
  <si>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</si>
  <si>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</si>
  <si>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</si>
  <si>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</si>
  <si>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023/14/03/2019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</si>
  <si>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</si>
  <si>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</si>
  <si>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Tělocvičny ZŠ Školní 1480/61, Chomutov - 2. ETAPA</t>
  </si>
  <si>
    <t>KSO:</t>
  </si>
  <si>
    <t>CC-CZ:</t>
  </si>
  <si>
    <t>Místo:</t>
  </si>
  <si>
    <t>Chomutov</t>
  </si>
  <si>
    <t>Datum:</t>
  </si>
  <si>
    <t>13. 3. 2019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</si>
  <si>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</si>
  <si>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</si>
  <si>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</si>
  <si>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</si>
  <si>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</si>
  <si>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</si>
  <si>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</si>
  <si>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Ing. Karel Greiner</t>
  </si>
  <si>
    <t>True</t>
  </si>
  <si>
    <t>Zpracovatel:</t>
  </si>
  <si>
    <t>Pavel Šouta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</si>
  <si>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</si>
  <si>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</si>
  <si>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</si>
  <si>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</si>
  <si>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</si>
  <si>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</si>
  <si>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</si>
  <si>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</si>
  <si>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</si>
  <si>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</si>
  <si>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</si>
  <si>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</si>
  <si>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</si>
  <si>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</si>
  <si>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</si>
  <si>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</si>
  <si>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</si>
  <si>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</si>
  <si>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</si>
  <si>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</si>
  <si>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</si>
  <si>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</si>
  <si>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</si>
  <si>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</si>
  <si>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</si>
  <si>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</si>
  <si>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</si>
  <si>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</si>
  <si>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</si>
  <si>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</si>
  <si>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</si>
  <si>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</si>
  <si>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</si>
  <si>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</si>
  <si>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</si>
  <si>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</si>
  <si>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</si>
  <si>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</si>
  <si>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</si>
  <si>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</si>
  <si>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</si>
  <si>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</si>
  <si>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</si>
  <si>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</si>
  <si>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</si>
  <si>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</si>
  <si>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</si>
  <si>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Bourací práce</t>
  </si>
  <si>
    <t>STA</t>
  </si>
  <si>
    <t>1</t>
  </si>
  <si>
    <t>{8bd5ee1a-1199-41d6-b7e5-259ddec25c7d}</t>
  </si>
  <si>
    <t>2</t>
  </si>
  <si>
    <t>SO 02</t>
  </si>
  <si>
    <t>Stavební úpravy</t>
  </si>
  <si>
    <t>{a1955a51-7584-4959-9885-a908fac67837}</t>
  </si>
  <si>
    <t>VON</t>
  </si>
  <si>
    <t>Vedlejší a ostatní náklady</t>
  </si>
  <si>
    <t>{2c980dad-6861-4bca-8338-ba0ac0a41b1d}</t>
  </si>
  <si>
    <t>KRYCÍ LIST SOUPISU PRACÍ</t>
  </si>
  <si>
    <t>Objekt:</t>
  </si>
  <si>
    <t>SO 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</si>
  <si>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</si>
  <si>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</si>
  <si>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</si>
  <si>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</si>
  <si>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</si>
  <si>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</si>
  <si>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</si>
  <si>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</si>
  <si>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</si>
  <si>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</si>
  <si>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</si>
  <si>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</si>
  <si>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</si>
  <si>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</si>
  <si>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</si>
  <si>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</si>
  <si>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</si>
  <si>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</si>
  <si>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</si>
  <si>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</si>
  <si>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</si>
  <si>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</si>
  <si>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</si>
  <si>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</si>
  <si>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</si>
  <si>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</si>
  <si>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</si>
  <si>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</si>
  <si>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</si>
  <si>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</si>
  <si>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</si>
  <si>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</si>
  <si>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</si>
  <si>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</si>
  <si>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</si>
  <si>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kolem oken, dveří, podlah nebo obkladů</t>
  </si>
  <si>
    <t>m</t>
  </si>
  <si>
    <t>CS ÚRS 2019 01</t>
  </si>
  <si>
    <t>4</t>
  </si>
  <si>
    <t>-2131713494</t>
  </si>
  <si>
    <t>VV</t>
  </si>
  <si>
    <t>2,12*2*2</t>
  </si>
  <si>
    <t>1,48*2</t>
  </si>
  <si>
    <t>2,78*2*2</t>
  </si>
  <si>
    <t>Součet</t>
  </si>
  <si>
    <t>9</t>
  </si>
  <si>
    <t>Ostatní konstrukce a práce, bourání</t>
  </si>
  <si>
    <t>965045113</t>
  </si>
  <si>
    <t>Bourání potěrů cementových nebo pískocementových tl do 50 mm pl přes 4 m2</t>
  </si>
  <si>
    <t>m2</t>
  </si>
  <si>
    <t>-1202250825</t>
  </si>
  <si>
    <t>136,50*0,20</t>
  </si>
  <si>
    <t>3</t>
  </si>
  <si>
    <t>967031132</t>
  </si>
  <si>
    <t>Přisekání rovných ostění v cihelném zdivu na MV nebo MVC</t>
  </si>
  <si>
    <t>-809885990</t>
  </si>
  <si>
    <t>3,50</t>
  </si>
  <si>
    <t>968072456</t>
  </si>
  <si>
    <t>Vybourání kovových dveřních zárubní pl přes 2 m2</t>
  </si>
  <si>
    <t>-1335571561</t>
  </si>
  <si>
    <t>1,50*2,15*1,08</t>
  </si>
  <si>
    <t>1,35*1,98*1,08</t>
  </si>
  <si>
    <t>5</t>
  </si>
  <si>
    <t>M</t>
  </si>
  <si>
    <t>NC 0000.1</t>
  </si>
  <si>
    <t>demontáž - bourání nadezděného nadpraží včetně likvidace suti na řízené skládce</t>
  </si>
  <si>
    <t>ks</t>
  </si>
  <si>
    <t>8</t>
  </si>
  <si>
    <t>136414988</t>
  </si>
  <si>
    <t>997</t>
  </si>
  <si>
    <t>Přesun sutě</t>
  </si>
  <si>
    <t>997013152</t>
  </si>
  <si>
    <t>Vnitrostaveništní doprava suti a vybouraných hmot pro budovy v do 9 m s omezením mechanizace</t>
  </si>
  <si>
    <t>t</t>
  </si>
  <si>
    <t>-2137777752</t>
  </si>
  <si>
    <t>7</t>
  </si>
  <si>
    <t>997013501</t>
  </si>
  <si>
    <t>Odvoz suti a vybouraných hmot na skládku nebo meziskládku do 1 km se složením</t>
  </si>
  <si>
    <t>2054273825</t>
  </si>
  <si>
    <t>997013509</t>
  </si>
  <si>
    <t>Příplatek k odvozu suti a vybouraných hmot na skládku ZKD 1 km přes 1 km</t>
  </si>
  <si>
    <t>-639928719</t>
  </si>
  <si>
    <t>6,161*15 'Přepočtené koeficientem množství</t>
  </si>
  <si>
    <t>997013831</t>
  </si>
  <si>
    <t>Poplatek za uložení na skládce (skládkovné) stavebního odpadu směsného kód odpadu 170 904</t>
  </si>
  <si>
    <t>1330233609</t>
  </si>
  <si>
    <t>998</t>
  </si>
  <si>
    <t>Přesun hmot</t>
  </si>
  <si>
    <t>10</t>
  </si>
  <si>
    <t>998017002</t>
  </si>
  <si>
    <t>Přesun hmot s omezením mechanizace pro budovy v do 12 m</t>
  </si>
  <si>
    <t>-1583261746</t>
  </si>
  <si>
    <t>PSV</t>
  </si>
  <si>
    <t>Práce a dodávky PSV</t>
  </si>
  <si>
    <t>766</t>
  </si>
  <si>
    <t>Konstrukce truhlářské</t>
  </si>
  <si>
    <t>11</t>
  </si>
  <si>
    <t>766411821</t>
  </si>
  <si>
    <t>Demontáž truhlářského obložení stěn z palubek</t>
  </si>
  <si>
    <t>1525185449</t>
  </si>
  <si>
    <t>7,90*1,75</t>
  </si>
  <si>
    <t>demontáž obložení z prken tl. 24 mm</t>
  </si>
  <si>
    <t>12</t>
  </si>
  <si>
    <t>NC 0000.2</t>
  </si>
  <si>
    <t>demontáž nosné ocelové konstrukce dřevěného obložení včetně likvidace na řízené skládce</t>
  </si>
  <si>
    <t>1980413467</t>
  </si>
  <si>
    <t>13</t>
  </si>
  <si>
    <t>766662812</t>
  </si>
  <si>
    <t>Demontáž dveřních prahů u dveří dvoukřídlových</t>
  </si>
  <si>
    <t>kus</t>
  </si>
  <si>
    <t>16</t>
  </si>
  <si>
    <t>-510803044</t>
  </si>
  <si>
    <t>14</t>
  </si>
  <si>
    <t>766691915</t>
  </si>
  <si>
    <t>Vyvěšení nebo zavěšení dřevěných křídel dveří pl přes 2 m2</t>
  </si>
  <si>
    <t>1077501599</t>
  </si>
  <si>
    <t>NC 0000.3</t>
  </si>
  <si>
    <t>demontáž a zpětmá montáž žebřin včetně kotvících prvků a ošetření, komplet</t>
  </si>
  <si>
    <t>32</t>
  </si>
  <si>
    <t>-1085079847</t>
  </si>
  <si>
    <t>NC 0000.4</t>
  </si>
  <si>
    <t>demontáž a zpětná montáž kladiny včetně kotvích prvků a ošetření, komplet</t>
  </si>
  <si>
    <t>-340364298</t>
  </si>
  <si>
    <t>17</t>
  </si>
  <si>
    <t>NC 0000.5</t>
  </si>
  <si>
    <t>demontáž šplhadla ( šplhací tyče ) včetně kotvících prvků a ošetření, komplet</t>
  </si>
  <si>
    <t>1808407674</t>
  </si>
  <si>
    <t>18</t>
  </si>
  <si>
    <t>NC 0000.6</t>
  </si>
  <si>
    <t>demontáž šplhacích lan včetně likvidace na řízené skládce, komplet</t>
  </si>
  <si>
    <t>-878211148</t>
  </si>
  <si>
    <t>19</t>
  </si>
  <si>
    <t>998766202</t>
  </si>
  <si>
    <t>Přesun hmot procentní pro konstrukce truhlářské v objektech v do 12 m</t>
  </si>
  <si>
    <t>%</t>
  </si>
  <si>
    <t>-761569709</t>
  </si>
  <si>
    <t>771</t>
  </si>
  <si>
    <t>Podlahy z dlaždic</t>
  </si>
  <si>
    <t>20</t>
  </si>
  <si>
    <t>771571810</t>
  </si>
  <si>
    <t>Demontáž podlah z dlaždic keramických kladených do malty</t>
  </si>
  <si>
    <t>1776432961</t>
  </si>
  <si>
    <t>1,45*0,55</t>
  </si>
  <si>
    <t>775</t>
  </si>
  <si>
    <t>Podlahy skládané</t>
  </si>
  <si>
    <t>775411820</t>
  </si>
  <si>
    <t>Demontáž soklíků nebo lišt dřevěných připevňovaných vruty</t>
  </si>
  <si>
    <t>414897773</t>
  </si>
  <si>
    <t>14,130</t>
  </si>
  <si>
    <t>9,66</t>
  </si>
  <si>
    <t>22</t>
  </si>
  <si>
    <t>775521800</t>
  </si>
  <si>
    <t>Demontáž parketových tabulí s lištami lepenými</t>
  </si>
  <si>
    <t>-565556383</t>
  </si>
  <si>
    <t>136,50</t>
  </si>
  <si>
    <t>23</t>
  </si>
  <si>
    <t>NC 0000</t>
  </si>
  <si>
    <t>příplatek za likvidaci asfaltového lože včetně likvidace odpadu na řízené skládce</t>
  </si>
  <si>
    <t>1584794896</t>
  </si>
  <si>
    <t>783</t>
  </si>
  <si>
    <t>Dokončovací práce - nátěry</t>
  </si>
  <si>
    <t>24</t>
  </si>
  <si>
    <t>783601731</t>
  </si>
  <si>
    <t>Odmaštění vodou ředitelným odmašťovačem potrubí DN do 100 mm</t>
  </si>
  <si>
    <t>-1410825836</t>
  </si>
  <si>
    <t>25</t>
  </si>
  <si>
    <t>783606867</t>
  </si>
  <si>
    <t>Odstranění nátěrů z potrubí DN do 100 mm opálením</t>
  </si>
  <si>
    <t>114799241</t>
  </si>
  <si>
    <t>26</t>
  </si>
  <si>
    <t>783606869</t>
  </si>
  <si>
    <t>Odstranění nátěrů z potrubí DN do 100 mm okartáčováním</t>
  </si>
  <si>
    <t>1604504333</t>
  </si>
  <si>
    <t>27</t>
  </si>
  <si>
    <t>783614561</t>
  </si>
  <si>
    <t>Základní jednonásobný syntetický nátěr potrubí DN do 100 mm</t>
  </si>
  <si>
    <t>-966920667</t>
  </si>
  <si>
    <t>28</t>
  </si>
  <si>
    <t>783615561</t>
  </si>
  <si>
    <t>Mezinátěr jednonásobný syntetický nátěr potrubí DN do 100 mm</t>
  </si>
  <si>
    <t>1799341833</t>
  </si>
  <si>
    <t>29</t>
  </si>
  <si>
    <t>783627631</t>
  </si>
  <si>
    <t>Krycí dvojnásobný akrylátový nátěr potrubí DN do 100 mm</t>
  </si>
  <si>
    <t>1141110481</t>
  </si>
  <si>
    <t>SO 02 - Stavební úpravy</t>
  </si>
  <si>
    <t xml:space="preserve">    3 - Svislé a kompletní konstrukce</t>
  </si>
  <si>
    <t xml:space="preserve">    4 - Vodorovné konstrukce</t>
  </si>
  <si>
    <t xml:space="preserve">    784 - Dokončovací práce - malby a tapety</t>
  </si>
  <si>
    <t>Svislé a kompletní konstrukce</t>
  </si>
  <si>
    <t>310279842</t>
  </si>
  <si>
    <t>Zazdívka otvorů pl do 4 m2 ve zdivu nadzákladovém z nepálených tvárnic tl do 300 mm</t>
  </si>
  <si>
    <t>m3</t>
  </si>
  <si>
    <t>-1599109323</t>
  </si>
  <si>
    <t>1,48*2,12*0,30</t>
  </si>
  <si>
    <t>Vodorovné konstrukce</t>
  </si>
  <si>
    <t>430321414</t>
  </si>
  <si>
    <t>Schodišťová konstrukce a rampa ze ŽB tř. C 25/30</t>
  </si>
  <si>
    <t>-1103539814</t>
  </si>
  <si>
    <t>1,45*0,68*0,30</t>
  </si>
  <si>
    <t>430361821</t>
  </si>
  <si>
    <t>Výztuž schodišťové konstrukce a rampy betonářskou ocelí 10 505</t>
  </si>
  <si>
    <t>-530051086</t>
  </si>
  <si>
    <t>60*0,296*0,001</t>
  </si>
  <si>
    <t>434351141</t>
  </si>
  <si>
    <t>Zřízení bednění stupňů přímočarých schodišť</t>
  </si>
  <si>
    <t>-402499704</t>
  </si>
  <si>
    <t>1,45*0,30*2</t>
  </si>
  <si>
    <t>0,68*0,30*2</t>
  </si>
  <si>
    <t>434351142</t>
  </si>
  <si>
    <t>Odstranění bednění stupňů přímočarých schodišť</t>
  </si>
  <si>
    <t>800583846</t>
  </si>
  <si>
    <t>612325225</t>
  </si>
  <si>
    <t>Vápenocementová štuková omítka malých ploch do 4,0 m2 na stěnách</t>
  </si>
  <si>
    <t>-308811980</t>
  </si>
  <si>
    <t>619991011</t>
  </si>
  <si>
    <t>Obalení konstrukcí a prvků fólií přilepenou lepící páskou</t>
  </si>
  <si>
    <t>78644528</t>
  </si>
  <si>
    <t>4,80*3,50*2</t>
  </si>
  <si>
    <t>5*2,50*2</t>
  </si>
  <si>
    <t>88</t>
  </si>
  <si>
    <t>632450124</t>
  </si>
  <si>
    <t>Vyrovnávací cementový potěr tl do 50 mm ze suchých směsí provedený v pásu</t>
  </si>
  <si>
    <t>-1861795249</t>
  </si>
  <si>
    <t>642944221</t>
  </si>
  <si>
    <t>Osazování ocelových zárubní dodatečné pl přes 2,5 m2</t>
  </si>
  <si>
    <t>408685727</t>
  </si>
  <si>
    <t>NC 0000.7</t>
  </si>
  <si>
    <t>dodávka ocelové zárubně 1350/1970 mm</t>
  </si>
  <si>
    <t>-1820798764</t>
  </si>
  <si>
    <t>946111116</t>
  </si>
  <si>
    <t>Montáž pojízdných věží trubkových/dílcových š do 0,9 m dl do 3,2 m v do 6,6 m</t>
  </si>
  <si>
    <t>-442442671</t>
  </si>
  <si>
    <t>946111216</t>
  </si>
  <si>
    <t>Příplatek k pojízdným věžím š do 0,9 m dl do 3,2 m v do 6,6 m za první a ZKD den použití</t>
  </si>
  <si>
    <t>1269017316</t>
  </si>
  <si>
    <t>4*20</t>
  </si>
  <si>
    <t>946111816</t>
  </si>
  <si>
    <t>Demontáž pojízdných věží trubkových/dílcových š do 0,9 m dl do 3,2 m v do 6,6 m</t>
  </si>
  <si>
    <t>-101274420</t>
  </si>
  <si>
    <t>952901114</t>
  </si>
  <si>
    <t>Vyčištění budov bytové a občanské výstavby při výšce podlaží přes 4 m</t>
  </si>
  <si>
    <t>793525110</t>
  </si>
  <si>
    <t>973031824</t>
  </si>
  <si>
    <t>Vysekání kapes ve zdivu cihelném na MV nebo MVC pro zavázání zdí tl do 300 mm</t>
  </si>
  <si>
    <t>-45881118</t>
  </si>
  <si>
    <t>2,12</t>
  </si>
  <si>
    <t>1,48</t>
  </si>
  <si>
    <t>NC 0000.34</t>
  </si>
  <si>
    <t>vyříznutí otvoru v obkladu pro zásuvky, osazení uzamykatelných dvířek</t>
  </si>
  <si>
    <t>-1552520984</t>
  </si>
  <si>
    <t>NC 0000.36</t>
  </si>
  <si>
    <t>vyříznutí otvoru v obkladu pro vypínače, ovládání VZT, osazení perforovaných dvířek</t>
  </si>
  <si>
    <t>-280688883</t>
  </si>
  <si>
    <t>NC 0000.37</t>
  </si>
  <si>
    <t>montáž a dodávka, uzavírací ventily otopných těles včetně veškerých pomocných prací a materiálu, vypuštění a napuštění ÚT, topná zkouška</t>
  </si>
  <si>
    <t>1823686011</t>
  </si>
  <si>
    <t>1369240205</t>
  </si>
  <si>
    <t>-2120308083</t>
  </si>
  <si>
    <t>468216806</t>
  </si>
  <si>
    <t>0,129*15 'Přepočtené koeficientem množství</t>
  </si>
  <si>
    <t>867666453</t>
  </si>
  <si>
    <t>-66518108</t>
  </si>
  <si>
    <t>766416212</t>
  </si>
  <si>
    <t>Montáž obložení stěn plochy přes 5 m2 panely z měkkého dřeva do 1,50 m2</t>
  </si>
  <si>
    <t>-2098803998</t>
  </si>
  <si>
    <t>14,13*2</t>
  </si>
  <si>
    <t>9,66*2</t>
  </si>
  <si>
    <t>0,80*2</t>
  </si>
  <si>
    <t>60621316</t>
  </si>
  <si>
    <t>překližka truhlářská bříza 2500x1250mm tl 15mm jakost BB,CP</t>
  </si>
  <si>
    <t>-1813301767</t>
  </si>
  <si>
    <t>49,18*1,05 'Přepočtené koeficientem množství</t>
  </si>
  <si>
    <t>766417211</t>
  </si>
  <si>
    <t>Montáž obložení stěn podkladového roštu</t>
  </si>
  <si>
    <t>-1972425399</t>
  </si>
  <si>
    <t>49,18</t>
  </si>
  <si>
    <t>60514114</t>
  </si>
  <si>
    <t>řezivo jehličnaté lať impregnovaná dl 4 m</t>
  </si>
  <si>
    <t>1924110319</t>
  </si>
  <si>
    <t>49,18*4*0,04*0,06*1,10</t>
  </si>
  <si>
    <t>766660011</t>
  </si>
  <si>
    <t>Montáž dveřních křídel otvíravých dvoukřídlových š do 1,45 m do ocelové zárubně</t>
  </si>
  <si>
    <t>820786705</t>
  </si>
  <si>
    <t>NC 0000.8</t>
  </si>
  <si>
    <t>dodávka dveří dvoukřídlých dle PD</t>
  </si>
  <si>
    <t>107810132</t>
  </si>
  <si>
    <t>30</t>
  </si>
  <si>
    <t>NC 0000.9</t>
  </si>
  <si>
    <t>montáž a dodávka kování dveří</t>
  </si>
  <si>
    <t>592069698</t>
  </si>
  <si>
    <t>31</t>
  </si>
  <si>
    <t>NC 0000.10</t>
  </si>
  <si>
    <t>montáž a dodávka zámku dveří</t>
  </si>
  <si>
    <t>-138557890</t>
  </si>
  <si>
    <t>NC 0000.11</t>
  </si>
  <si>
    <t>montáž a dodávka okopového oboustranného plechu, výška 150 mm</t>
  </si>
  <si>
    <t>1801840623</t>
  </si>
  <si>
    <t>33</t>
  </si>
  <si>
    <t>NC 0000.12</t>
  </si>
  <si>
    <t>montáž a dodávka zarážky dveří</t>
  </si>
  <si>
    <t>237398071</t>
  </si>
  <si>
    <t>34</t>
  </si>
  <si>
    <t>NC 0000.13</t>
  </si>
  <si>
    <t>montáž a dodávka - označení dveří s nápisem " Tělocvična "</t>
  </si>
  <si>
    <t>-2059465892</t>
  </si>
  <si>
    <t>35</t>
  </si>
  <si>
    <t>766695232</t>
  </si>
  <si>
    <t>Montáž truhlářských prahů dveří dvoukřídlových šířky do 10 cm</t>
  </si>
  <si>
    <t>915335054</t>
  </si>
  <si>
    <t>36</t>
  </si>
  <si>
    <t>61187256</t>
  </si>
  <si>
    <t>práh dveřní dřevěný dubový tl 20mm dl 1470mm š 100mm</t>
  </si>
  <si>
    <t>-1228752948</t>
  </si>
  <si>
    <t>37</t>
  </si>
  <si>
    <t>NC 0000.16</t>
  </si>
  <si>
    <t>montáž a dodávka obkladu otopných těles z břízové překližky tl. 15 mm včetně otvorů pro dvířka</t>
  </si>
  <si>
    <t>-378082627</t>
  </si>
  <si>
    <t>8,40*2,10</t>
  </si>
  <si>
    <t>38</t>
  </si>
  <si>
    <t>NC 0000.17</t>
  </si>
  <si>
    <t>montáž a dodávka nosného ocelového roštu pro obklad</t>
  </si>
  <si>
    <t>-2130042835</t>
  </si>
  <si>
    <t>39</t>
  </si>
  <si>
    <t>NC 0000.18</t>
  </si>
  <si>
    <t>montáž a dodávka dřevěného roštu pro obklad</t>
  </si>
  <si>
    <t>1688769143</t>
  </si>
  <si>
    <t>40</t>
  </si>
  <si>
    <t>NC 0000.20</t>
  </si>
  <si>
    <t>montáž a dodávka hliníkové větrací mřížky 150 x 500 mm včetně otvorů v obkladu</t>
  </si>
  <si>
    <t>-1398026975</t>
  </si>
  <si>
    <t>41</t>
  </si>
  <si>
    <t>NC 0000.21</t>
  </si>
  <si>
    <t>montáž a dodávka nových žebřin včetně kotvících prvků v podlaze a ve zdivu</t>
  </si>
  <si>
    <t>1013436273</t>
  </si>
  <si>
    <t>42</t>
  </si>
  <si>
    <t>NC 0000.29</t>
  </si>
  <si>
    <t>zpětné osazení šplhacích tyčí včetně kotvení a zkrácení</t>
  </si>
  <si>
    <t>1245274775</t>
  </si>
  <si>
    <t>43</t>
  </si>
  <si>
    <t>NC 0000.30</t>
  </si>
  <si>
    <t>montáž a dodávka - osazení nových šplhacích lan, komplet</t>
  </si>
  <si>
    <t>-804739130</t>
  </si>
  <si>
    <t>44</t>
  </si>
  <si>
    <t>NC 0000.31</t>
  </si>
  <si>
    <t>montáž hrazdy včetně kotvících prvků v podlaze komplet ( dodávku hrazdy zajišťuje investor )</t>
  </si>
  <si>
    <t>-470460325</t>
  </si>
  <si>
    <t>45</t>
  </si>
  <si>
    <t>NC 0000.32</t>
  </si>
  <si>
    <t>zpětná montáž kladiny včetně kotvících prvků</t>
  </si>
  <si>
    <t>1847668507</t>
  </si>
  <si>
    <t>46</t>
  </si>
  <si>
    <t>NC 0000.38</t>
  </si>
  <si>
    <t>montáž a dodávka dřevěného obkladu 2500x1600 mm ( v druhé tělocvičně v místě zazděných dveří )</t>
  </si>
  <si>
    <t>1097564586</t>
  </si>
  <si>
    <t>2,50*1,60</t>
  </si>
  <si>
    <t>47</t>
  </si>
  <si>
    <t>-356709495</t>
  </si>
  <si>
    <t>48</t>
  </si>
  <si>
    <t>771111012</t>
  </si>
  <si>
    <t>Vysátí schodiště před pokládkou dlažby</t>
  </si>
  <si>
    <t>1650372467</t>
  </si>
  <si>
    <t>1,45*0,68</t>
  </si>
  <si>
    <t>1,45*0,30</t>
  </si>
  <si>
    <t>49</t>
  </si>
  <si>
    <t>771121011</t>
  </si>
  <si>
    <t>Nátěr penetrační na podlahu</t>
  </si>
  <si>
    <t>835181805</t>
  </si>
  <si>
    <t>50</t>
  </si>
  <si>
    <t>771151022</t>
  </si>
  <si>
    <t>Samonivelační stěrka podlah pevnosti 30 MPa tl 5 mm</t>
  </si>
  <si>
    <t>-1118688363</t>
  </si>
  <si>
    <t>51</t>
  </si>
  <si>
    <t>771274126</t>
  </si>
  <si>
    <t>Montáž obkladů stupnic z dlaždic protiskluzných keramických flexibilní lepidlo š přes 400 mm</t>
  </si>
  <si>
    <t>989526475</t>
  </si>
  <si>
    <t>1,45*2</t>
  </si>
  <si>
    <t>52</t>
  </si>
  <si>
    <t>771274243</t>
  </si>
  <si>
    <t>Montáž obkladů podstupnic z dlaždic reliéfních keramických flexibilní lepidlo v do 250 mm</t>
  </si>
  <si>
    <t>1794971297</t>
  </si>
  <si>
    <t>1,45*1,50</t>
  </si>
  <si>
    <t>53</t>
  </si>
  <si>
    <t>NC 0000.14</t>
  </si>
  <si>
    <t>dodávka keramické dlažby</t>
  </si>
  <si>
    <t>-107447182</t>
  </si>
  <si>
    <t>54</t>
  </si>
  <si>
    <t>NC 0000.15</t>
  </si>
  <si>
    <t>montáž a dodávka žlutočerné bezpečnostní pásky</t>
  </si>
  <si>
    <t>-956586527</t>
  </si>
  <si>
    <t>55</t>
  </si>
  <si>
    <t>771531101</t>
  </si>
  <si>
    <t>Příplatek k cenám montáže podlahy z dlaždic cihelných za provádění plochy do 5 m2</t>
  </si>
  <si>
    <t>2103064738</t>
  </si>
  <si>
    <t>2,90</t>
  </si>
  <si>
    <t>2,175</t>
  </si>
  <si>
    <t>56</t>
  </si>
  <si>
    <t>771591185</t>
  </si>
  <si>
    <t>Podlahy pracnější řezání keramických dlaždic rovné</t>
  </si>
  <si>
    <t>-309095285</t>
  </si>
  <si>
    <t>57</t>
  </si>
  <si>
    <t>998771202</t>
  </si>
  <si>
    <t>Přesun hmot procentní pro podlahy z dlaždic v objektech v do 12 m</t>
  </si>
  <si>
    <t>601381969</t>
  </si>
  <si>
    <t>58</t>
  </si>
  <si>
    <t>NC 0000.22</t>
  </si>
  <si>
    <t>montáž a dodávka hydroizolace Fatrafol tl. 1 mm</t>
  </si>
  <si>
    <t>-1045887537</t>
  </si>
  <si>
    <t>59</t>
  </si>
  <si>
    <t>NC 0000.23</t>
  </si>
  <si>
    <t>montáž a dodávka geotextilie 300 g/m2</t>
  </si>
  <si>
    <t>-1340252556</t>
  </si>
  <si>
    <t>60</t>
  </si>
  <si>
    <t>NC 0000.24</t>
  </si>
  <si>
    <t>montáž a dodávka podkladku, pryžové podložky a 2x pružného roštu, komplet dle PD</t>
  </si>
  <si>
    <t>54112873</t>
  </si>
  <si>
    <t>61</t>
  </si>
  <si>
    <t>NC 0000.25</t>
  </si>
  <si>
    <t>montáž podlahy z parket tl. 22 mm, včetně montáže a dodávky záklopu tl. 25 mm</t>
  </si>
  <si>
    <t>1830212042</t>
  </si>
  <si>
    <t>62</t>
  </si>
  <si>
    <t>NC 0000.26</t>
  </si>
  <si>
    <t>dodávka parket tl. 22 mm dle PD</t>
  </si>
  <si>
    <t>1282602093</t>
  </si>
  <si>
    <t>63</t>
  </si>
  <si>
    <t>NC 0000.27</t>
  </si>
  <si>
    <t>montáž a dodávka příslušenství k podlahám z parket, napojení parket na stěnu, vytvoření dilatací a přechodů a další doplňkové prvky</t>
  </si>
  <si>
    <t>kpl</t>
  </si>
  <si>
    <t>-2107797776</t>
  </si>
  <si>
    <t>64</t>
  </si>
  <si>
    <t>NC 0000.28</t>
  </si>
  <si>
    <t>montáž a dodávka - lajnování podlahy dle požadavku investora</t>
  </si>
  <si>
    <t>1527739670</t>
  </si>
  <si>
    <t>65</t>
  </si>
  <si>
    <t>775591311</t>
  </si>
  <si>
    <t>Podlahy dřevěné, základní lak</t>
  </si>
  <si>
    <t>1872782281</t>
  </si>
  <si>
    <t>66</t>
  </si>
  <si>
    <t>775591313</t>
  </si>
  <si>
    <t>Podlahy dřevěné, vrchní lak pro vysokou zátěž</t>
  </si>
  <si>
    <t>1391728558</t>
  </si>
  <si>
    <t>67</t>
  </si>
  <si>
    <t>775591411</t>
  </si>
  <si>
    <t>Podlahy dřevěné, nátěr olejem a voskování</t>
  </si>
  <si>
    <t>1951952110</t>
  </si>
  <si>
    <t>68</t>
  </si>
  <si>
    <t>998775202</t>
  </si>
  <si>
    <t>Přesun hmot procentní pro podlahy dřevěné v objektech v do 12 m</t>
  </si>
  <si>
    <t>-961382069</t>
  </si>
  <si>
    <t>69</t>
  </si>
  <si>
    <t>783101203</t>
  </si>
  <si>
    <t>Jemné obroušení podkladu truhlářských konstrukcí před provedením nátěru</t>
  </si>
  <si>
    <t>674203653</t>
  </si>
  <si>
    <t>70</t>
  </si>
  <si>
    <t>783114101</t>
  </si>
  <si>
    <t>Základní jednonásobný syntetický nátěr truhlářských konstrukcí</t>
  </si>
  <si>
    <t>-1431485766</t>
  </si>
  <si>
    <t>71</t>
  </si>
  <si>
    <t>783117101</t>
  </si>
  <si>
    <t>Krycí jednonásobný syntetický nátěr truhlářských konstrukcí</t>
  </si>
  <si>
    <t>-947197890</t>
  </si>
  <si>
    <t>72</t>
  </si>
  <si>
    <t>783118101</t>
  </si>
  <si>
    <t>Lazurovací jednonásobný syntetický nátěr truhlářských konstrukcí</t>
  </si>
  <si>
    <t>12594283</t>
  </si>
  <si>
    <t>73</t>
  </si>
  <si>
    <t>783301303</t>
  </si>
  <si>
    <t>Bezoplachové odrezivění zámečnických konstrukcí</t>
  </si>
  <si>
    <t>375933210</t>
  </si>
  <si>
    <t>74</t>
  </si>
  <si>
    <t>783301313</t>
  </si>
  <si>
    <t>Odmaštění zámečnických konstrukcí ředidlovým odmašťovačem</t>
  </si>
  <si>
    <t>-730235745</t>
  </si>
  <si>
    <t>75</t>
  </si>
  <si>
    <t>783314101</t>
  </si>
  <si>
    <t>Základní jednonásobný syntetický nátěr zámečnických konstrukcí</t>
  </si>
  <si>
    <t>319792381</t>
  </si>
  <si>
    <t>76</t>
  </si>
  <si>
    <t>783315101</t>
  </si>
  <si>
    <t>Mezinátěr jednonásobný syntetický standardní zámečnických konstrukcí</t>
  </si>
  <si>
    <t>-929064085</t>
  </si>
  <si>
    <t>77</t>
  </si>
  <si>
    <t>783317101</t>
  </si>
  <si>
    <t>Krycí jednonásobný syntetický standardní nátěr zámečnických konstrukcí</t>
  </si>
  <si>
    <t>-350520985</t>
  </si>
  <si>
    <t>78</t>
  </si>
  <si>
    <t>783801201</t>
  </si>
  <si>
    <t>Obroušení omítek před provedením nátěru</t>
  </si>
  <si>
    <t>-982604241</t>
  </si>
  <si>
    <t>14,13*3</t>
  </si>
  <si>
    <t>79</t>
  </si>
  <si>
    <t>783801403</t>
  </si>
  <si>
    <t>Oprášení omítek před provedením nátěru</t>
  </si>
  <si>
    <t>-88581512</t>
  </si>
  <si>
    <t>80</t>
  </si>
  <si>
    <t>783801501</t>
  </si>
  <si>
    <t>Omytí omítek před provedením nátěru</t>
  </si>
  <si>
    <t>177845796</t>
  </si>
  <si>
    <t>81</t>
  </si>
  <si>
    <t>NC 0000.33</t>
  </si>
  <si>
    <t>nátěr omítky omyvatelný a otěruvzdorný včetně penetrace a úpravy povrchu</t>
  </si>
  <si>
    <t>-1048141068</t>
  </si>
  <si>
    <t>82</t>
  </si>
  <si>
    <t>NC 0000.35</t>
  </si>
  <si>
    <t>montáž a dodávka - osazení dřevěné lišty u podlahy</t>
  </si>
  <si>
    <t>-1873343766</t>
  </si>
  <si>
    <t>784</t>
  </si>
  <si>
    <t>Dokončovací práce - malby a tapety</t>
  </si>
  <si>
    <t>83</t>
  </si>
  <si>
    <t>784121005</t>
  </si>
  <si>
    <t>Oškrabání malby v mísnostech výšky přes 5,00 m</t>
  </si>
  <si>
    <t>636547964</t>
  </si>
  <si>
    <t>14,13*6,35</t>
  </si>
  <si>
    <t>9,66*6,35</t>
  </si>
  <si>
    <t>-14,13*2</t>
  </si>
  <si>
    <t>-14,13*1,70</t>
  </si>
  <si>
    <t>84</t>
  </si>
  <si>
    <t>784121015</t>
  </si>
  <si>
    <t>Rozmývání podkladu po oškrabání malby v místnostech výšky přes 5,00 m</t>
  </si>
  <si>
    <t>1580941154</t>
  </si>
  <si>
    <t>85</t>
  </si>
  <si>
    <t>784181125</t>
  </si>
  <si>
    <t>Hloubková jednonásobná penetrace podkladu v místnostech výšky přes 5,00 m</t>
  </si>
  <si>
    <t>208055292</t>
  </si>
  <si>
    <t>86</t>
  </si>
  <si>
    <t>784211105</t>
  </si>
  <si>
    <t>Dvojnásobné bílé malby ze směsí za mokra výborně otěruvzdorných v místnostech výšky přes 5,00 m</t>
  </si>
  <si>
    <t>1489018994</t>
  </si>
  <si>
    <t>VON - Vedlejší a ostatní náklady</t>
  </si>
  <si>
    <t>VRN - Vedlejší rozpočtové náklady</t>
  </si>
  <si>
    <t xml:space="preserve">    VRN3 - Zařízení staveniště</t>
  </si>
  <si>
    <t xml:space="preserve">    VRN7 - Provozní vlivy</t>
  </si>
  <si>
    <t>VRN</t>
  </si>
  <si>
    <t>Vedlejší rozpočtové náklady</t>
  </si>
  <si>
    <t>VRN3</t>
  </si>
  <si>
    <t>Zařízení staveniště</t>
  </si>
  <si>
    <t>032002000</t>
  </si>
  <si>
    <t>Vybavení staveniště</t>
  </si>
  <si>
    <t>Kč</t>
  </si>
  <si>
    <t>1024</t>
  </si>
  <si>
    <t>1964975415</t>
  </si>
  <si>
    <t>032903000</t>
  </si>
  <si>
    <t>Náklady na provoz a údržbu vybavení staveniště</t>
  </si>
  <si>
    <t>-1769487276</t>
  </si>
  <si>
    <t>034002000</t>
  </si>
  <si>
    <t>Zabezpečení staveniště</t>
  </si>
  <si>
    <t>-1886905798</t>
  </si>
  <si>
    <t>034503000</t>
  </si>
  <si>
    <t>Informační tabule na staveništi</t>
  </si>
  <si>
    <t>1007285793</t>
  </si>
  <si>
    <t>039002000</t>
  </si>
  <si>
    <t>Zrušení zařízení staveniště</t>
  </si>
  <si>
    <t>563123950</t>
  </si>
  <si>
    <t>VRN7</t>
  </si>
  <si>
    <t>Provozní vlivy</t>
  </si>
  <si>
    <t>071002000</t>
  </si>
  <si>
    <t>Provoz investora, třetích osob</t>
  </si>
  <si>
    <t>558555533</t>
  </si>
  <si>
    <t>práce za provozu školy, ochrana zařízení a povrchů</t>
  </si>
  <si>
    <t>075603000</t>
  </si>
  <si>
    <t>Jiná ochranná pásma</t>
  </si>
  <si>
    <t>862585419</t>
  </si>
  <si>
    <t>veškeré podzemní a nadzemní inženýrské sítě včetně TZB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</si>
</sst>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  <xdr:twoCellAnchor>
    <xdr:from>
      <xdr:col>4</xdr:col>
      <xdr:colOff>68580</xdr:colOff>
      <xdr:row>22</xdr:row>
      <xdr:rowOff>22860</xdr:rowOff>
    </xdr:from>
    <xdr:to>
      <xdr:col>39</xdr:col>
      <xdr:colOff>571500</xdr:colOff>
      <xdr:row>22</xdr:row>
      <xdr:rowOff>1965960</xdr:rowOff>
    </xdr:to>
    <xdr:sp macro="" textlink="">
      <xdr:nvSpPr>
        <xdr:cNvPr id="3" name="TextovéPole 2"/>
        <xdr:cNvSpPr txBox="1"/>
      </xdr:nvSpPr>
      <xdr:spPr>
        <a:xfrm>
          <a:off x="838200" y="4069080"/>
          <a:ext cx="6400800" cy="1943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Poznámka :</a:t>
          </a:r>
          <a:endParaRPr lang="cs-CZ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Každá položka výkazu výměr musí být v rámci nabídkového rozpočtu nabídnuta kompletní, včetně všech pomocných konstrukcí a prací potřebných k řádnému a provozuschopnému dokončení díla. Zadavatel nebude v průběhu realizace díla akceptovat požadavky na zvýšení ceny díla o cenu konstrukcí a prací, které uchazeč objektivně mohl případně měl předpokládat při vynaložení odborné péče při zpracování nabídkové ceny v součinnosti s příslušnou projektovou dokumentací stavby. Uchazeč o zakázku je odpovědný za cenu díla.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Uchazeč do nabídkové ceny zahrne také náklady spojené s umístěním stavby. Jedná se zejména o náklady na zřízení, údržbu a odstranění objektů zařízení staveniště včetně vnitrostaveništních komunikací a skladovacích ploch, provozní vlivy, mimostaveništní doprava, náklady na kompletační činnost a zpracování dokumentace skutečného provedení stavby.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>
      <selection activeCell="BE48" sqref="BE48"/>
    </sheetView>
  </sheetViews>
  <sheetFormatPr defaultRowHeight="10.199999999999999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hidden="1" customWidth="1"/>
    <col min="44" max="44" width="11.7109375" customWidth="1"/>
    <col min="45" max="47" width="22.140625" hidden="1" customWidth="1"/>
    <col min="48" max="49" width="18.5703125" hidden="1" customWidth="1"/>
    <col min="50" max="51" width="21.42578125" hidden="1" customWidth="1"/>
    <col min="52" max="52" width="18.5703125" hidden="1" customWidth="1"/>
    <col min="53" max="53" width="16.42578125" hidden="1" customWidth="1"/>
    <col min="54" max="54" width="21.42578125" hidden="1" customWidth="1"/>
    <col min="55" max="55" width="18.5703125" hidden="1" customWidth="1"/>
    <col min="56" max="56" width="16.42578125" hidden="1" customWidth="1"/>
    <col min="57" max="57" width="57" customWidth="1"/>
    <col min="71" max="91" width="9.140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>
      <c r="AR2" s="220" t="s">
        <v>5</v>
      </c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31" t="s">
        <v>14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R5" s="19"/>
      <c r="BE5" s="238" t="s">
        <v>15</v>
      </c>
      <c r="BS5" s="16" t="s">
        <v>6</v>
      </c>
    </row>
    <row r="6" spans="1:74" ht="36.9" customHeight="1">
      <c r="B6" s="19"/>
      <c r="D6" s="25" t="s">
        <v>16</v>
      </c>
      <c r="K6" s="232" t="s">
        <v>17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R6" s="19"/>
      <c r="BE6" s="239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39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39"/>
      <c r="BS8" s="16" t="s">
        <v>6</v>
      </c>
    </row>
    <row r="9" spans="1:74" ht="14.4" customHeight="1">
      <c r="B9" s="19"/>
      <c r="AR9" s="19"/>
      <c r="BE9" s="239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39"/>
      <c r="BS10" s="16" t="s">
        <v>6</v>
      </c>
    </row>
    <row r="11" spans="1:74" ht="18.45" customHeight="1">
      <c r="B11" s="19"/>
      <c r="E11" s="24" t="s">
        <v>26</v>
      </c>
      <c r="AK11" s="26" t="s">
        <v>27</v>
      </c>
      <c r="AN11" s="24" t="s">
        <v>1</v>
      </c>
      <c r="AR11" s="19"/>
      <c r="BE11" s="239"/>
      <c r="BS11" s="16" t="s">
        <v>6</v>
      </c>
    </row>
    <row r="12" spans="1:74" ht="6.9" customHeight="1">
      <c r="B12" s="19"/>
      <c r="AR12" s="19"/>
      <c r="BE12" s="239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39"/>
      <c r="BS13" s="16" t="s">
        <v>6</v>
      </c>
    </row>
    <row r="14" spans="1:74" ht="13.2">
      <c r="B14" s="19"/>
      <c r="E14" s="233" t="s">
        <v>29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6" t="s">
        <v>27</v>
      </c>
      <c r="AN14" s="28" t="s">
        <v>29</v>
      </c>
      <c r="AR14" s="19"/>
      <c r="BE14" s="239"/>
      <c r="BS14" s="16" t="s">
        <v>6</v>
      </c>
    </row>
    <row r="15" spans="1:74" ht="6.9" customHeight="1">
      <c r="B15" s="19"/>
      <c r="AR15" s="19"/>
      <c r="BE15" s="239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39"/>
      <c r="BS16" s="16" t="s">
        <v>3</v>
      </c>
    </row>
    <row r="17" spans="2:71" ht="18.45" customHeight="1">
      <c r="B17" s="19"/>
      <c r="E17" s="24" t="s">
        <v>31</v>
      </c>
      <c r="AK17" s="26" t="s">
        <v>27</v>
      </c>
      <c r="AN17" s="24" t="s">
        <v>1</v>
      </c>
      <c r="AR17" s="19"/>
      <c r="BE17" s="239"/>
      <c r="BS17" s="16" t="s">
        <v>32</v>
      </c>
    </row>
    <row r="18" spans="2:71" ht="6.9" customHeight="1">
      <c r="B18" s="19"/>
      <c r="AR18" s="19"/>
      <c r="BE18" s="239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39"/>
      <c r="BS19" s="16" t="s">
        <v>6</v>
      </c>
    </row>
    <row r="20" spans="2:71" ht="18.45" customHeight="1">
      <c r="B20" s="19"/>
      <c r="E20" s="24" t="s">
        <v>34</v>
      </c>
      <c r="AK20" s="26" t="s">
        <v>27</v>
      </c>
      <c r="AN20" s="24" t="s">
        <v>1</v>
      </c>
      <c r="AR20" s="19"/>
      <c r="BE20" s="239"/>
      <c r="BS20" s="16" t="s">
        <v>32</v>
      </c>
    </row>
    <row r="21" spans="2:71" ht="6.9" customHeight="1">
      <c r="B21" s="19"/>
      <c r="AR21" s="19"/>
      <c r="BE21" s="239"/>
    </row>
    <row r="22" spans="2:71" ht="12" customHeight="1">
      <c r="B22" s="19"/>
      <c r="D22" s="26" t="s">
        <v>35</v>
      </c>
      <c r="AR22" s="19"/>
      <c r="BE22" s="239"/>
    </row>
    <row r="23" spans="2:71" ht="140.4" customHeight="1">
      <c r="B23" s="19"/>
      <c r="E23" s="235" t="s">
        <v>1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R23" s="19"/>
      <c r="BE23" s="239"/>
    </row>
    <row r="24" spans="2:71" ht="6.9" customHeight="1">
      <c r="B24" s="19"/>
      <c r="AR24" s="19"/>
      <c r="BE24" s="239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39"/>
    </row>
    <row r="26" spans="2:71" s="1" customFormat="1" ht="25.95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41">
        <f>ROUND(AG94,2)</f>
        <v>0</v>
      </c>
      <c r="AL26" s="242"/>
      <c r="AM26" s="242"/>
      <c r="AN26" s="242"/>
      <c r="AO26" s="242"/>
      <c r="AR26" s="31"/>
      <c r="BE26" s="239"/>
    </row>
    <row r="27" spans="2:71" s="1" customFormat="1" ht="6.9" customHeight="1">
      <c r="B27" s="31"/>
      <c r="AR27" s="31"/>
      <c r="BE27" s="239"/>
    </row>
    <row r="28" spans="2:71" s="1" customFormat="1" ht="13.2">
      <c r="B28" s="31"/>
      <c r="L28" s="236" t="s">
        <v>37</v>
      </c>
      <c r="M28" s="236"/>
      <c r="N28" s="236"/>
      <c r="O28" s="236"/>
      <c r="P28" s="236"/>
      <c r="W28" s="236" t="s">
        <v>38</v>
      </c>
      <c r="X28" s="236"/>
      <c r="Y28" s="236"/>
      <c r="Z28" s="236"/>
      <c r="AA28" s="236"/>
      <c r="AB28" s="236"/>
      <c r="AC28" s="236"/>
      <c r="AD28" s="236"/>
      <c r="AE28" s="236"/>
      <c r="AK28" s="236" t="s">
        <v>39</v>
      </c>
      <c r="AL28" s="236"/>
      <c r="AM28" s="236"/>
      <c r="AN28" s="236"/>
      <c r="AO28" s="236"/>
      <c r="AR28" s="31"/>
      <c r="BE28" s="239"/>
    </row>
    <row r="29" spans="2:71" s="2" customFormat="1" ht="14.4" customHeight="1">
      <c r="B29" s="35"/>
      <c r="D29" s="26" t="s">
        <v>40</v>
      </c>
      <c r="F29" s="26" t="s">
        <v>41</v>
      </c>
      <c r="L29" s="212">
        <v>0.21</v>
      </c>
      <c r="M29" s="213"/>
      <c r="N29" s="213"/>
      <c r="O29" s="213"/>
      <c r="P29" s="213"/>
      <c r="W29" s="237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37">
        <f>ROUND(AV94, 2)</f>
        <v>0</v>
      </c>
      <c r="AL29" s="213"/>
      <c r="AM29" s="213"/>
      <c r="AN29" s="213"/>
      <c r="AO29" s="213"/>
      <c r="AR29" s="35"/>
      <c r="BE29" s="240"/>
    </row>
    <row r="30" spans="2:71" s="2" customFormat="1" ht="14.4" customHeight="1">
      <c r="B30" s="35"/>
      <c r="F30" s="26" t="s">
        <v>42</v>
      </c>
      <c r="L30" s="212">
        <v>0.15</v>
      </c>
      <c r="M30" s="213"/>
      <c r="N30" s="213"/>
      <c r="O30" s="213"/>
      <c r="P30" s="213"/>
      <c r="W30" s="237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37">
        <f>ROUND(AW94, 2)</f>
        <v>0</v>
      </c>
      <c r="AL30" s="213"/>
      <c r="AM30" s="213"/>
      <c r="AN30" s="213"/>
      <c r="AO30" s="213"/>
      <c r="AR30" s="35"/>
      <c r="BE30" s="240"/>
    </row>
    <row r="31" spans="2:71" s="2" customFormat="1" ht="14.4" hidden="1" customHeight="1">
      <c r="B31" s="35"/>
      <c r="F31" s="26" t="s">
        <v>43</v>
      </c>
      <c r="L31" s="212">
        <v>0.21</v>
      </c>
      <c r="M31" s="213"/>
      <c r="N31" s="213"/>
      <c r="O31" s="213"/>
      <c r="P31" s="213"/>
      <c r="W31" s="237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37">
        <v>0</v>
      </c>
      <c r="AL31" s="213"/>
      <c r="AM31" s="213"/>
      <c r="AN31" s="213"/>
      <c r="AO31" s="213"/>
      <c r="AR31" s="35"/>
      <c r="BE31" s="240"/>
    </row>
    <row r="32" spans="2:71" s="2" customFormat="1" ht="14.4" hidden="1" customHeight="1">
      <c r="B32" s="35"/>
      <c r="F32" s="26" t="s">
        <v>44</v>
      </c>
      <c r="L32" s="212">
        <v>0.15</v>
      </c>
      <c r="M32" s="213"/>
      <c r="N32" s="213"/>
      <c r="O32" s="213"/>
      <c r="P32" s="213"/>
      <c r="W32" s="237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37">
        <v>0</v>
      </c>
      <c r="AL32" s="213"/>
      <c r="AM32" s="213"/>
      <c r="AN32" s="213"/>
      <c r="AO32" s="213"/>
      <c r="AR32" s="35"/>
      <c r="BE32" s="240"/>
    </row>
    <row r="33" spans="2:57" s="2" customFormat="1" ht="14.4" hidden="1" customHeight="1">
      <c r="B33" s="35"/>
      <c r="F33" s="26" t="s">
        <v>45</v>
      </c>
      <c r="L33" s="212">
        <v>0</v>
      </c>
      <c r="M33" s="213"/>
      <c r="N33" s="213"/>
      <c r="O33" s="213"/>
      <c r="P33" s="213"/>
      <c r="W33" s="237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37">
        <v>0</v>
      </c>
      <c r="AL33" s="213"/>
      <c r="AM33" s="213"/>
      <c r="AN33" s="213"/>
      <c r="AO33" s="213"/>
      <c r="AR33" s="35"/>
      <c r="BE33" s="240"/>
    </row>
    <row r="34" spans="2:57" s="1" customFormat="1" ht="6.9" customHeight="1">
      <c r="B34" s="31"/>
      <c r="AR34" s="31"/>
      <c r="BE34" s="239"/>
    </row>
    <row r="35" spans="2:57" s="1" customFormat="1" ht="25.95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16" t="s">
        <v>48</v>
      </c>
      <c r="Y35" s="217"/>
      <c r="Z35" s="217"/>
      <c r="AA35" s="217"/>
      <c r="AB35" s="217"/>
      <c r="AC35" s="38"/>
      <c r="AD35" s="38"/>
      <c r="AE35" s="38"/>
      <c r="AF35" s="38"/>
      <c r="AG35" s="38"/>
      <c r="AH35" s="38"/>
      <c r="AI35" s="38"/>
      <c r="AJ35" s="38"/>
      <c r="AK35" s="218">
        <f>SUM(AK26:AK33)</f>
        <v>0</v>
      </c>
      <c r="AL35" s="217"/>
      <c r="AM35" s="217"/>
      <c r="AN35" s="217"/>
      <c r="AO35" s="219"/>
      <c r="AP35" s="36"/>
      <c r="AQ35" s="36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3.2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.2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3.2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" customHeight="1">
      <c r="B82" s="31"/>
      <c r="C82" s="20" t="s">
        <v>55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023/14/03/2019</v>
      </c>
      <c r="AR84" s="47"/>
    </row>
    <row r="85" spans="1:91" s="4" customFormat="1" ht="36.9" customHeight="1">
      <c r="B85" s="48"/>
      <c r="C85" s="49" t="s">
        <v>16</v>
      </c>
      <c r="L85" s="228" t="str">
        <f>K6</f>
        <v>Stavební úpravy Tělocvičny ZŠ Školní 1480/61, Chomutov - 2. ETAPA</v>
      </c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R85" s="48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Chomutov</v>
      </c>
      <c r="AI87" s="26" t="s">
        <v>22</v>
      </c>
      <c r="AM87" s="230" t="str">
        <f>IF(AN8= "","",AN8)</f>
        <v>13. 3. 2019</v>
      </c>
      <c r="AN87" s="230"/>
      <c r="AR87" s="31"/>
    </row>
    <row r="88" spans="1:91" s="1" customFormat="1" ht="6.9" customHeight="1">
      <c r="B88" s="31"/>
      <c r="AR88" s="31"/>
    </row>
    <row r="89" spans="1:91" s="1" customFormat="1" ht="15.6" customHeight="1">
      <c r="B89" s="31"/>
      <c r="C89" s="26" t="s">
        <v>24</v>
      </c>
      <c r="L89" s="3" t="str">
        <f>IF(E11= "","",E11)</f>
        <v>Statutární město Chomutov</v>
      </c>
      <c r="AI89" s="26" t="s">
        <v>30</v>
      </c>
      <c r="AM89" s="226" t="str">
        <f>IF(E17="","",E17)</f>
        <v>Ing. Karel Greiner</v>
      </c>
      <c r="AN89" s="227"/>
      <c r="AO89" s="227"/>
      <c r="AP89" s="227"/>
      <c r="AR89" s="31"/>
      <c r="AS89" s="222" t="s">
        <v>56</v>
      </c>
      <c r="AT89" s="223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6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226" t="str">
        <f>IF(E20="","",E20)</f>
        <v>Pavel Šouta</v>
      </c>
      <c r="AN90" s="227"/>
      <c r="AO90" s="227"/>
      <c r="AP90" s="227"/>
      <c r="AR90" s="31"/>
      <c r="AS90" s="224"/>
      <c r="AT90" s="225"/>
      <c r="AU90" s="54"/>
      <c r="AV90" s="54"/>
      <c r="AW90" s="54"/>
      <c r="AX90" s="54"/>
      <c r="AY90" s="54"/>
      <c r="AZ90" s="54"/>
      <c r="BA90" s="54"/>
      <c r="BB90" s="54"/>
      <c r="BC90" s="54"/>
      <c r="BD90" s="55"/>
    </row>
    <row r="91" spans="1:91" s="1" customFormat="1" ht="10.8" customHeight="1">
      <c r="B91" s="31"/>
      <c r="AR91" s="31"/>
      <c r="AS91" s="224"/>
      <c r="AT91" s="225"/>
      <c r="AU91" s="54"/>
      <c r="AV91" s="54"/>
      <c r="AW91" s="54"/>
      <c r="AX91" s="54"/>
      <c r="AY91" s="54"/>
      <c r="AZ91" s="54"/>
      <c r="BA91" s="54"/>
      <c r="BB91" s="54"/>
      <c r="BC91" s="54"/>
      <c r="BD91" s="55"/>
    </row>
    <row r="92" spans="1:91" s="1" customFormat="1" ht="29.25" customHeight="1">
      <c r="B92" s="31"/>
      <c r="C92" s="207" t="s">
        <v>57</v>
      </c>
      <c r="D92" s="208"/>
      <c r="E92" s="208"/>
      <c r="F92" s="208"/>
      <c r="G92" s="208"/>
      <c r="H92" s="56"/>
      <c r="I92" s="209" t="s">
        <v>58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15" t="s">
        <v>59</v>
      </c>
      <c r="AH92" s="208"/>
      <c r="AI92" s="208"/>
      <c r="AJ92" s="208"/>
      <c r="AK92" s="208"/>
      <c r="AL92" s="208"/>
      <c r="AM92" s="208"/>
      <c r="AN92" s="209" t="s">
        <v>60</v>
      </c>
      <c r="AO92" s="208"/>
      <c r="AP92" s="214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8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5">
        <f>ROUND(SUM(AG95:AG97),2)</f>
        <v>0</v>
      </c>
      <c r="AH94" s="205"/>
      <c r="AI94" s="205"/>
      <c r="AJ94" s="205"/>
      <c r="AK94" s="205"/>
      <c r="AL94" s="205"/>
      <c r="AM94" s="205"/>
      <c r="AN94" s="206">
        <f>SUM(AG94,AT94)</f>
        <v>0</v>
      </c>
      <c r="AO94" s="206"/>
      <c r="AP94" s="206"/>
      <c r="AQ94" s="66" t="s">
        <v>1</v>
      </c>
      <c r="AR94" s="62"/>
      <c r="AS94" s="67">
        <f>ROUND(SUM(AS95:AS97),2)</f>
        <v>0</v>
      </c>
      <c r="AT94" s="68">
        <f>ROUND(SUM(AV94:AW94),2)</f>
        <v>0</v>
      </c>
      <c r="AU94" s="69">
        <f>ROUND(SUM(AU95:AU97),5)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ROUND(SUM(AZ95:AZ97),2)</f>
        <v>0</v>
      </c>
      <c r="BA94" s="68">
        <f>ROUND(SUM(BA95:BA97),2)</f>
        <v>0</v>
      </c>
      <c r="BB94" s="68">
        <f>ROUND(SUM(BB95:BB97),2)</f>
        <v>0</v>
      </c>
      <c r="BC94" s="68">
        <f>ROUND(SUM(BC95:BC97),2)</f>
        <v>0</v>
      </c>
      <c r="BD94" s="70">
        <f>ROUND(SUM(BD95:BD97),2)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4</v>
      </c>
      <c r="BX94" s="71" t="s">
        <v>79</v>
      </c>
      <c r="CL94" s="71" t="s">
        <v>1</v>
      </c>
    </row>
    <row r="95" spans="1:91" s="6" customFormat="1" ht="26.4" customHeight="1">
      <c r="A95" s="73" t="s">
        <v>80</v>
      </c>
      <c r="B95" s="74"/>
      <c r="C95" s="75"/>
      <c r="D95" s="204" t="s">
        <v>81</v>
      </c>
      <c r="E95" s="204"/>
      <c r="F95" s="204"/>
      <c r="G95" s="204"/>
      <c r="H95" s="204"/>
      <c r="I95" s="76"/>
      <c r="J95" s="204" t="s">
        <v>82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10">
        <f>'SO 01 - Bourací práce'!J30</f>
        <v>0</v>
      </c>
      <c r="AH95" s="211"/>
      <c r="AI95" s="211"/>
      <c r="AJ95" s="211"/>
      <c r="AK95" s="211"/>
      <c r="AL95" s="211"/>
      <c r="AM95" s="211"/>
      <c r="AN95" s="210">
        <f>SUM(AG95,AT95)</f>
        <v>0</v>
      </c>
      <c r="AO95" s="211"/>
      <c r="AP95" s="211"/>
      <c r="AQ95" s="77" t="s">
        <v>83</v>
      </c>
      <c r="AR95" s="74"/>
      <c r="AS95" s="78">
        <v>0</v>
      </c>
      <c r="AT95" s="79">
        <f>ROUND(SUM(AV95:AW95),2)</f>
        <v>0</v>
      </c>
      <c r="AU95" s="80">
        <f>'SO 01 - Bourací práce'!P126</f>
        <v>0</v>
      </c>
      <c r="AV95" s="79">
        <f>'SO 01 - Bourací práce'!J33</f>
        <v>0</v>
      </c>
      <c r="AW95" s="79">
        <f>'SO 01 - Bourací práce'!J34</f>
        <v>0</v>
      </c>
      <c r="AX95" s="79">
        <f>'SO 01 - Bourací práce'!J35</f>
        <v>0</v>
      </c>
      <c r="AY95" s="79">
        <f>'SO 01 - Bourací práce'!J36</f>
        <v>0</v>
      </c>
      <c r="AZ95" s="79">
        <f>'SO 01 - Bourací práce'!F33</f>
        <v>0</v>
      </c>
      <c r="BA95" s="79">
        <f>'SO 01 - Bourací práce'!F34</f>
        <v>0</v>
      </c>
      <c r="BB95" s="79">
        <f>'SO 01 - Bourací práce'!F35</f>
        <v>0</v>
      </c>
      <c r="BC95" s="79">
        <f>'SO 01 - Bourací práce'!F36</f>
        <v>0</v>
      </c>
      <c r="BD95" s="81">
        <f>'SO 01 - Bourací práce'!F37</f>
        <v>0</v>
      </c>
      <c r="BT95" s="82" t="s">
        <v>84</v>
      </c>
      <c r="BV95" s="82" t="s">
        <v>78</v>
      </c>
      <c r="BW95" s="82" t="s">
        <v>85</v>
      </c>
      <c r="BX95" s="82" t="s">
        <v>4</v>
      </c>
      <c r="CL95" s="82" t="s">
        <v>1</v>
      </c>
      <c r="CM95" s="82" t="s">
        <v>86</v>
      </c>
    </row>
    <row r="96" spans="1:91" s="6" customFormat="1" ht="26.4" customHeight="1">
      <c r="A96" s="73" t="s">
        <v>80</v>
      </c>
      <c r="B96" s="74"/>
      <c r="C96" s="75"/>
      <c r="D96" s="204" t="s">
        <v>87</v>
      </c>
      <c r="E96" s="204"/>
      <c r="F96" s="204"/>
      <c r="G96" s="204"/>
      <c r="H96" s="204"/>
      <c r="I96" s="76"/>
      <c r="J96" s="204" t="s">
        <v>88</v>
      </c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10">
        <f>'SO 02 - Stavební úpravy'!J30</f>
        <v>0</v>
      </c>
      <c r="AH96" s="211"/>
      <c r="AI96" s="211"/>
      <c r="AJ96" s="211"/>
      <c r="AK96" s="211"/>
      <c r="AL96" s="211"/>
      <c r="AM96" s="211"/>
      <c r="AN96" s="210">
        <f>SUM(AG96,AT96)</f>
        <v>0</v>
      </c>
      <c r="AO96" s="211"/>
      <c r="AP96" s="211"/>
      <c r="AQ96" s="77" t="s">
        <v>83</v>
      </c>
      <c r="AR96" s="74"/>
      <c r="AS96" s="78">
        <v>0</v>
      </c>
      <c r="AT96" s="79">
        <f>ROUND(SUM(AV96:AW96),2)</f>
        <v>0</v>
      </c>
      <c r="AU96" s="80">
        <f>'SO 02 - Stavební úpravy'!P129</f>
        <v>0</v>
      </c>
      <c r="AV96" s="79">
        <f>'SO 02 - Stavební úpravy'!J33</f>
        <v>0</v>
      </c>
      <c r="AW96" s="79">
        <f>'SO 02 - Stavební úpravy'!J34</f>
        <v>0</v>
      </c>
      <c r="AX96" s="79">
        <f>'SO 02 - Stavební úpravy'!J35</f>
        <v>0</v>
      </c>
      <c r="AY96" s="79">
        <f>'SO 02 - Stavební úpravy'!J36</f>
        <v>0</v>
      </c>
      <c r="AZ96" s="79">
        <f>'SO 02 - Stavební úpravy'!F33</f>
        <v>0</v>
      </c>
      <c r="BA96" s="79">
        <f>'SO 02 - Stavební úpravy'!F34</f>
        <v>0</v>
      </c>
      <c r="BB96" s="79">
        <f>'SO 02 - Stavební úpravy'!F35</f>
        <v>0</v>
      </c>
      <c r="BC96" s="79">
        <f>'SO 02 - Stavební úpravy'!F36</f>
        <v>0</v>
      </c>
      <c r="BD96" s="81">
        <f>'SO 02 - Stavební úpravy'!F37</f>
        <v>0</v>
      </c>
      <c r="BT96" s="82" t="s">
        <v>84</v>
      </c>
      <c r="BV96" s="82" t="s">
        <v>78</v>
      </c>
      <c r="BW96" s="82" t="s">
        <v>89</v>
      </c>
      <c r="BX96" s="82" t="s">
        <v>4</v>
      </c>
      <c r="CL96" s="82" t="s">
        <v>1</v>
      </c>
      <c r="CM96" s="82" t="s">
        <v>86</v>
      </c>
    </row>
    <row r="97" spans="1:91" s="6" customFormat="1" ht="14.4" customHeight="1">
      <c r="A97" s="73" t="s">
        <v>80</v>
      </c>
      <c r="B97" s="74"/>
      <c r="C97" s="75"/>
      <c r="D97" s="204" t="s">
        <v>90</v>
      </c>
      <c r="E97" s="204"/>
      <c r="F97" s="204"/>
      <c r="G97" s="204"/>
      <c r="H97" s="204"/>
      <c r="I97" s="76"/>
      <c r="J97" s="204" t="s">
        <v>91</v>
      </c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10">
        <f>'VON - Vedlejší a ostatní ...'!J30</f>
        <v>0</v>
      </c>
      <c r="AH97" s="211"/>
      <c r="AI97" s="211"/>
      <c r="AJ97" s="211"/>
      <c r="AK97" s="211"/>
      <c r="AL97" s="211"/>
      <c r="AM97" s="211"/>
      <c r="AN97" s="210">
        <f>SUM(AG97,AT97)</f>
        <v>0</v>
      </c>
      <c r="AO97" s="211"/>
      <c r="AP97" s="211"/>
      <c r="AQ97" s="77" t="s">
        <v>83</v>
      </c>
      <c r="AR97" s="74"/>
      <c r="AS97" s="83">
        <v>0</v>
      </c>
      <c r="AT97" s="84">
        <f>ROUND(SUM(AV97:AW97),2)</f>
        <v>0</v>
      </c>
      <c r="AU97" s="85">
        <f>'VON - Vedlejší a ostatní ...'!P119</f>
        <v>0</v>
      </c>
      <c r="AV97" s="84">
        <f>'VON - Vedlejší a ostatní ...'!J33</f>
        <v>0</v>
      </c>
      <c r="AW97" s="84">
        <f>'VON - Vedlejší a ostatní ...'!J34</f>
        <v>0</v>
      </c>
      <c r="AX97" s="84">
        <f>'VON - Vedlejší a ostatní ...'!J35</f>
        <v>0</v>
      </c>
      <c r="AY97" s="84">
        <f>'VON - Vedlejší a ostatní ...'!J36</f>
        <v>0</v>
      </c>
      <c r="AZ97" s="84">
        <f>'VON - Vedlejší a ostatní ...'!F33</f>
        <v>0</v>
      </c>
      <c r="BA97" s="84">
        <f>'VON - Vedlejší a ostatní ...'!F34</f>
        <v>0</v>
      </c>
      <c r="BB97" s="84">
        <f>'VON - Vedlejší a ostatní ...'!F35</f>
        <v>0</v>
      </c>
      <c r="BC97" s="84">
        <f>'VON - Vedlejší a ostatní ...'!F36</f>
        <v>0</v>
      </c>
      <c r="BD97" s="86">
        <f>'VON - Vedlejší a ostatní ...'!F37</f>
        <v>0</v>
      </c>
      <c r="BT97" s="82" t="s">
        <v>84</v>
      </c>
      <c r="BV97" s="82" t="s">
        <v>78</v>
      </c>
      <c r="BW97" s="82" t="s">
        <v>92</v>
      </c>
      <c r="BX97" s="82" t="s">
        <v>4</v>
      </c>
      <c r="CL97" s="82" t="s">
        <v>1</v>
      </c>
      <c r="CM97" s="82" t="s">
        <v>86</v>
      </c>
    </row>
    <row r="98" spans="1:91" s="1" customFormat="1" ht="30" customHeight="1">
      <c r="B98" s="31"/>
      <c r="AR98" s="31"/>
    </row>
    <row r="99" spans="1:91" s="1" customFormat="1" ht="6.9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31"/>
    </row>
  </sheetData>
  <mergeCells count="50">
    <mergeCell ref="AK33:AO33"/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N94:AP94"/>
    <mergeCell ref="C92:G92"/>
    <mergeCell ref="I92:AF92"/>
    <mergeCell ref="D95:H95"/>
    <mergeCell ref="J95:AF95"/>
    <mergeCell ref="AN95:AP95"/>
    <mergeCell ref="AG95:AM95"/>
    <mergeCell ref="D96:H96"/>
    <mergeCell ref="J96:AF96"/>
    <mergeCell ref="D97:H97"/>
    <mergeCell ref="J97:AF97"/>
    <mergeCell ref="AG94:AM94"/>
  </mergeCells>
  <hyperlinks>
    <hyperlink ref="A95" location="'SO 01 - Bourací práce'!C2" display="/"/>
    <hyperlink ref="A96" location="'SO 02 - Stavební úpravy'!C2" display="/"/>
    <hyperlink ref="A97" location="'VON - Vedlejší a ostatní ...'!C2" display="/"/>
  </hyperlinks>
  <printOptions horizontalCentered="1"/>
  <pageMargins left="0.39370078740157483" right="0.39370078740157483" top="0.39370078740157483" bottom="0.39370078740157483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8"/>
  <sheetViews>
    <sheetView showGridLines="0" workbookViewId="0"/>
  </sheetViews>
  <sheetFormatPr defaultRowHeight="10.199999999999999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86.42578125" customWidth="1"/>
    <col min="7" max="7" width="6" customWidth="1"/>
    <col min="8" max="8" width="9.85546875" customWidth="1"/>
    <col min="9" max="9" width="17.28515625" style="87" customWidth="1"/>
    <col min="10" max="11" width="17.28515625" customWidth="1"/>
    <col min="12" max="12" width="8" customWidth="1"/>
    <col min="13" max="13" width="9.28515625" hidden="1" customWidth="1"/>
    <col min="14" max="14" width="9.140625" hidden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2" spans="2:46" ht="36.9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85</v>
      </c>
    </row>
    <row r="3" spans="2:46" ht="6.9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86</v>
      </c>
    </row>
    <row r="4" spans="2:46" ht="24.9" customHeight="1">
      <c r="B4" s="19"/>
      <c r="D4" s="20" t="s">
        <v>93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44" t="str">
        <f>'Rekapitulace stavby'!K6</f>
        <v>Stavební úpravy Tělocvičny ZŠ Školní 1480/61, Chomutov - 2. ETAPA</v>
      </c>
      <c r="F7" s="245"/>
      <c r="G7" s="245"/>
      <c r="H7" s="245"/>
      <c r="L7" s="19"/>
    </row>
    <row r="8" spans="2:46" s="1" customFormat="1" ht="12" customHeight="1">
      <c r="B8" s="31"/>
      <c r="D8" s="26" t="s">
        <v>94</v>
      </c>
      <c r="I8" s="90"/>
      <c r="L8" s="31"/>
    </row>
    <row r="9" spans="2:46" s="1" customFormat="1" ht="36.9" customHeight="1">
      <c r="B9" s="31"/>
      <c r="E9" s="228" t="s">
        <v>95</v>
      </c>
      <c r="F9" s="243"/>
      <c r="G9" s="243"/>
      <c r="H9" s="243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91" t="s">
        <v>22</v>
      </c>
      <c r="J12" s="51" t="str">
        <f>'Rekapitulace stavby'!AN8</f>
        <v>13. 3. 2019</v>
      </c>
      <c r="L12" s="31"/>
    </row>
    <row r="13" spans="2:46" s="1" customFormat="1" ht="10.8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91" t="s">
        <v>27</v>
      </c>
      <c r="J15" s="24" t="s">
        <v>1</v>
      </c>
      <c r="L15" s="31"/>
    </row>
    <row r="16" spans="2:46" s="1" customFormat="1" ht="6.9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6" t="str">
        <f>'Rekapitulace stavby'!E14</f>
        <v>Vyplň údaj</v>
      </c>
      <c r="F18" s="231"/>
      <c r="G18" s="231"/>
      <c r="H18" s="231"/>
      <c r="I18" s="91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91" t="s">
        <v>27</v>
      </c>
      <c r="J21" s="24" t="s">
        <v>1</v>
      </c>
      <c r="L21" s="31"/>
    </row>
    <row r="22" spans="2:12" s="1" customFormat="1" ht="6.9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91" t="s">
        <v>27</v>
      </c>
      <c r="J24" s="24" t="s">
        <v>1</v>
      </c>
      <c r="L24" s="31"/>
    </row>
    <row r="25" spans="2:12" s="1" customFormat="1" ht="6.9" customHeight="1">
      <c r="B25" s="31"/>
      <c r="I25" s="90"/>
      <c r="L25" s="31"/>
    </row>
    <row r="26" spans="2:12" s="1" customFormat="1" ht="12" customHeight="1">
      <c r="B26" s="31"/>
      <c r="D26" s="26" t="s">
        <v>35</v>
      </c>
      <c r="I26" s="90"/>
      <c r="L26" s="31"/>
    </row>
    <row r="27" spans="2:12" s="7" customFormat="1" ht="14.4" customHeight="1">
      <c r="B27" s="92"/>
      <c r="E27" s="235" t="s">
        <v>1</v>
      </c>
      <c r="F27" s="235"/>
      <c r="G27" s="235"/>
      <c r="H27" s="235"/>
      <c r="I27" s="93"/>
      <c r="L27" s="92"/>
    </row>
    <row r="28" spans="2:12" s="1" customFormat="1" ht="6.9" customHeight="1">
      <c r="B28" s="31"/>
      <c r="I28" s="90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36</v>
      </c>
      <c r="I30" s="90"/>
      <c r="J30" s="65">
        <f>ROUND(J126,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" customHeight="1">
      <c r="B32" s="31"/>
      <c r="F32" s="34" t="s">
        <v>38</v>
      </c>
      <c r="I32" s="96" t="s">
        <v>37</v>
      </c>
      <c r="J32" s="34" t="s">
        <v>39</v>
      </c>
      <c r="L32" s="31"/>
    </row>
    <row r="33" spans="2:12" s="1" customFormat="1" ht="14.4" customHeight="1">
      <c r="B33" s="31"/>
      <c r="D33" s="97" t="s">
        <v>40</v>
      </c>
      <c r="E33" s="26" t="s">
        <v>41</v>
      </c>
      <c r="F33" s="98">
        <f>ROUND((SUM(BE126:BE207)),  2)</f>
        <v>0</v>
      </c>
      <c r="I33" s="99">
        <v>0.21</v>
      </c>
      <c r="J33" s="98">
        <f>ROUND(((SUM(BE126:BE207))*I33),  2)</f>
        <v>0</v>
      </c>
      <c r="L33" s="31"/>
    </row>
    <row r="34" spans="2:12" s="1" customFormat="1" ht="14.4" customHeight="1">
      <c r="B34" s="31"/>
      <c r="E34" s="26" t="s">
        <v>42</v>
      </c>
      <c r="F34" s="98">
        <f>ROUND((SUM(BF126:BF207)),  2)</f>
        <v>0</v>
      </c>
      <c r="I34" s="99">
        <v>0.15</v>
      </c>
      <c r="J34" s="98">
        <f>ROUND(((SUM(BF126:BF207))*I34),  2)</f>
        <v>0</v>
      </c>
      <c r="L34" s="31"/>
    </row>
    <row r="35" spans="2:12" s="1" customFormat="1" ht="14.4" hidden="1" customHeight="1">
      <c r="B35" s="31"/>
      <c r="E35" s="26" t="s">
        <v>43</v>
      </c>
      <c r="F35" s="98">
        <f>ROUND((SUM(BG126:BG207)),  2)</f>
        <v>0</v>
      </c>
      <c r="I35" s="99">
        <v>0.21</v>
      </c>
      <c r="J35" s="98">
        <f>0</f>
        <v>0</v>
      </c>
      <c r="L35" s="31"/>
    </row>
    <row r="36" spans="2:12" s="1" customFormat="1" ht="14.4" hidden="1" customHeight="1">
      <c r="B36" s="31"/>
      <c r="E36" s="26" t="s">
        <v>44</v>
      </c>
      <c r="F36" s="98">
        <f>ROUND((SUM(BH126:BH207)),  2)</f>
        <v>0</v>
      </c>
      <c r="I36" s="99">
        <v>0.15</v>
      </c>
      <c r="J36" s="98">
        <f>0</f>
        <v>0</v>
      </c>
      <c r="L36" s="31"/>
    </row>
    <row r="37" spans="2:12" s="1" customFormat="1" ht="14.4" hidden="1" customHeight="1">
      <c r="B37" s="31"/>
      <c r="E37" s="26" t="s">
        <v>45</v>
      </c>
      <c r="F37" s="98">
        <f>ROUND((SUM(BI126:BI207)),  2)</f>
        <v>0</v>
      </c>
      <c r="I37" s="99">
        <v>0</v>
      </c>
      <c r="J37" s="98">
        <f>0</f>
        <v>0</v>
      </c>
      <c r="L37" s="31"/>
    </row>
    <row r="38" spans="2:12" s="1" customFormat="1" ht="6.9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46</v>
      </c>
      <c r="E39" s="56"/>
      <c r="F39" s="56"/>
      <c r="G39" s="102" t="s">
        <v>47</v>
      </c>
      <c r="H39" s="103" t="s">
        <v>48</v>
      </c>
      <c r="I39" s="104"/>
      <c r="J39" s="105">
        <f>SUM(J30:J37)</f>
        <v>0</v>
      </c>
      <c r="K39" s="106"/>
      <c r="L39" s="31"/>
    </row>
    <row r="40" spans="2:12" s="1" customFormat="1" ht="14.4" customHeight="1">
      <c r="B40" s="31"/>
      <c r="I40" s="90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49</v>
      </c>
      <c r="E50" s="41"/>
      <c r="F50" s="41"/>
      <c r="G50" s="40" t="s">
        <v>50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51</v>
      </c>
      <c r="E61" s="33"/>
      <c r="F61" s="108" t="s">
        <v>52</v>
      </c>
      <c r="G61" s="42" t="s">
        <v>51</v>
      </c>
      <c r="H61" s="33"/>
      <c r="I61" s="109"/>
      <c r="J61" s="110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53</v>
      </c>
      <c r="E65" s="41"/>
      <c r="F65" s="41"/>
      <c r="G65" s="40" t="s">
        <v>54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51</v>
      </c>
      <c r="E76" s="33"/>
      <c r="F76" s="108" t="s">
        <v>52</v>
      </c>
      <c r="G76" s="42" t="s">
        <v>51</v>
      </c>
      <c r="H76" s="33"/>
      <c r="I76" s="109"/>
      <c r="J76" s="110" t="s">
        <v>52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" customHeight="1">
      <c r="B82" s="31"/>
      <c r="C82" s="20" t="s">
        <v>96</v>
      </c>
      <c r="I82" s="90"/>
      <c r="L82" s="31"/>
    </row>
    <row r="83" spans="2:47" s="1" customFormat="1" ht="6.9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4.4" customHeight="1">
      <c r="B85" s="31"/>
      <c r="E85" s="244" t="str">
        <f>E7</f>
        <v>Stavební úpravy Tělocvičny ZŠ Školní 1480/61, Chomutov - 2. ETAPA</v>
      </c>
      <c r="F85" s="245"/>
      <c r="G85" s="245"/>
      <c r="H85" s="245"/>
      <c r="I85" s="90"/>
      <c r="L85" s="31"/>
    </row>
    <row r="86" spans="2:47" s="1" customFormat="1" ht="12" customHeight="1">
      <c r="B86" s="31"/>
      <c r="C86" s="26" t="s">
        <v>94</v>
      </c>
      <c r="I86" s="90"/>
      <c r="L86" s="31"/>
    </row>
    <row r="87" spans="2:47" s="1" customFormat="1" ht="14.4" customHeight="1">
      <c r="B87" s="31"/>
      <c r="E87" s="228" t="str">
        <f>E9</f>
        <v>SO 01 - Bourací práce</v>
      </c>
      <c r="F87" s="243"/>
      <c r="G87" s="243"/>
      <c r="H87" s="243"/>
      <c r="I87" s="90"/>
      <c r="L87" s="31"/>
    </row>
    <row r="88" spans="2:47" s="1" customFormat="1" ht="6.9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>Chomutov</v>
      </c>
      <c r="I89" s="91" t="s">
        <v>22</v>
      </c>
      <c r="J89" s="51" t="str">
        <f>IF(J12="","",J12)</f>
        <v>13. 3. 2019</v>
      </c>
      <c r="L89" s="31"/>
    </row>
    <row r="90" spans="2:47" s="1" customFormat="1" ht="6.9" customHeight="1">
      <c r="B90" s="31"/>
      <c r="I90" s="90"/>
      <c r="L90" s="31"/>
    </row>
    <row r="91" spans="2:47" s="1" customFormat="1" ht="26.4" customHeight="1">
      <c r="B91" s="31"/>
      <c r="C91" s="26" t="s">
        <v>24</v>
      </c>
      <c r="F91" s="24" t="str">
        <f>E15</f>
        <v>Statutární město Chomutov</v>
      </c>
      <c r="I91" s="91" t="s">
        <v>30</v>
      </c>
      <c r="J91" s="29" t="str">
        <f>E21</f>
        <v>Ing. Karel Greiner</v>
      </c>
      <c r="L91" s="31"/>
    </row>
    <row r="92" spans="2:47" s="1" customFormat="1" ht="15.6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Pavel Šouta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97</v>
      </c>
      <c r="D94" s="100"/>
      <c r="E94" s="100"/>
      <c r="F94" s="100"/>
      <c r="G94" s="100"/>
      <c r="H94" s="100"/>
      <c r="I94" s="114"/>
      <c r="J94" s="115" t="s">
        <v>98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8" customHeight="1">
      <c r="B96" s="31"/>
      <c r="C96" s="116" t="s">
        <v>99</v>
      </c>
      <c r="I96" s="90"/>
      <c r="J96" s="65">
        <f>J126</f>
        <v>0</v>
      </c>
      <c r="L96" s="31"/>
      <c r="AU96" s="16" t="s">
        <v>100</v>
      </c>
    </row>
    <row r="97" spans="2:12" s="8" customFormat="1" ht="24.9" customHeight="1">
      <c r="B97" s="117"/>
      <c r="D97" s="118" t="s">
        <v>101</v>
      </c>
      <c r="E97" s="119"/>
      <c r="F97" s="119"/>
      <c r="G97" s="119"/>
      <c r="H97" s="119"/>
      <c r="I97" s="120"/>
      <c r="J97" s="121">
        <f>J127</f>
        <v>0</v>
      </c>
      <c r="L97" s="117"/>
    </row>
    <row r="98" spans="2:12" s="9" customFormat="1" ht="19.95" customHeight="1">
      <c r="B98" s="122"/>
      <c r="D98" s="123" t="s">
        <v>102</v>
      </c>
      <c r="E98" s="124"/>
      <c r="F98" s="124"/>
      <c r="G98" s="124"/>
      <c r="H98" s="124"/>
      <c r="I98" s="125"/>
      <c r="J98" s="126">
        <f>J128</f>
        <v>0</v>
      </c>
      <c r="L98" s="122"/>
    </row>
    <row r="99" spans="2:12" s="9" customFormat="1" ht="19.95" customHeight="1">
      <c r="B99" s="122"/>
      <c r="D99" s="123" t="s">
        <v>103</v>
      </c>
      <c r="E99" s="124"/>
      <c r="F99" s="124"/>
      <c r="G99" s="124"/>
      <c r="H99" s="124"/>
      <c r="I99" s="125"/>
      <c r="J99" s="126">
        <f>J135</f>
        <v>0</v>
      </c>
      <c r="L99" s="122"/>
    </row>
    <row r="100" spans="2:12" s="9" customFormat="1" ht="19.95" customHeight="1">
      <c r="B100" s="122"/>
      <c r="D100" s="123" t="s">
        <v>104</v>
      </c>
      <c r="E100" s="124"/>
      <c r="F100" s="124"/>
      <c r="G100" s="124"/>
      <c r="H100" s="124"/>
      <c r="I100" s="125"/>
      <c r="J100" s="126">
        <f>J147</f>
        <v>0</v>
      </c>
      <c r="L100" s="122"/>
    </row>
    <row r="101" spans="2:12" s="9" customFormat="1" ht="19.95" customHeight="1">
      <c r="B101" s="122"/>
      <c r="D101" s="123" t="s">
        <v>105</v>
      </c>
      <c r="E101" s="124"/>
      <c r="F101" s="124"/>
      <c r="G101" s="124"/>
      <c r="H101" s="124"/>
      <c r="I101" s="125"/>
      <c r="J101" s="126">
        <f>J153</f>
        <v>0</v>
      </c>
      <c r="L101" s="122"/>
    </row>
    <row r="102" spans="2:12" s="8" customFormat="1" ht="24.9" customHeight="1">
      <c r="B102" s="117"/>
      <c r="D102" s="118" t="s">
        <v>106</v>
      </c>
      <c r="E102" s="119"/>
      <c r="F102" s="119"/>
      <c r="G102" s="119"/>
      <c r="H102" s="119"/>
      <c r="I102" s="120"/>
      <c r="J102" s="121">
        <f>J155</f>
        <v>0</v>
      </c>
      <c r="L102" s="117"/>
    </row>
    <row r="103" spans="2:12" s="9" customFormat="1" ht="19.95" customHeight="1">
      <c r="B103" s="122"/>
      <c r="D103" s="123" t="s">
        <v>107</v>
      </c>
      <c r="E103" s="124"/>
      <c r="F103" s="124"/>
      <c r="G103" s="124"/>
      <c r="H103" s="124"/>
      <c r="I103" s="125"/>
      <c r="J103" s="126">
        <f>J156</f>
        <v>0</v>
      </c>
      <c r="L103" s="122"/>
    </row>
    <row r="104" spans="2:12" s="9" customFormat="1" ht="19.95" customHeight="1">
      <c r="B104" s="122"/>
      <c r="D104" s="123" t="s">
        <v>108</v>
      </c>
      <c r="E104" s="124"/>
      <c r="F104" s="124"/>
      <c r="G104" s="124"/>
      <c r="H104" s="124"/>
      <c r="I104" s="125"/>
      <c r="J104" s="126">
        <f>J174</f>
        <v>0</v>
      </c>
      <c r="L104" s="122"/>
    </row>
    <row r="105" spans="2:12" s="9" customFormat="1" ht="19.95" customHeight="1">
      <c r="B105" s="122"/>
      <c r="D105" s="123" t="s">
        <v>109</v>
      </c>
      <c r="E105" s="124"/>
      <c r="F105" s="124"/>
      <c r="G105" s="124"/>
      <c r="H105" s="124"/>
      <c r="I105" s="125"/>
      <c r="J105" s="126">
        <f>J178</f>
        <v>0</v>
      </c>
      <c r="L105" s="122"/>
    </row>
    <row r="106" spans="2:12" s="9" customFormat="1" ht="19.95" customHeight="1">
      <c r="B106" s="122"/>
      <c r="D106" s="123" t="s">
        <v>110</v>
      </c>
      <c r="E106" s="124"/>
      <c r="F106" s="124"/>
      <c r="G106" s="124"/>
      <c r="H106" s="124"/>
      <c r="I106" s="125"/>
      <c r="J106" s="126">
        <f>J189</f>
        <v>0</v>
      </c>
      <c r="L106" s="122"/>
    </row>
    <row r="107" spans="2:12" s="1" customFormat="1" ht="21.75" customHeight="1">
      <c r="B107" s="31"/>
      <c r="I107" s="90"/>
      <c r="L107" s="31"/>
    </row>
    <row r="108" spans="2:12" s="1" customFormat="1" ht="6.9" customHeight="1">
      <c r="B108" s="43"/>
      <c r="C108" s="44"/>
      <c r="D108" s="44"/>
      <c r="E108" s="44"/>
      <c r="F108" s="44"/>
      <c r="G108" s="44"/>
      <c r="H108" s="44"/>
      <c r="I108" s="111"/>
      <c r="J108" s="44"/>
      <c r="K108" s="44"/>
      <c r="L108" s="31"/>
    </row>
    <row r="112" spans="2:12" s="1" customFormat="1" ht="6.9" customHeight="1">
      <c r="B112" s="45"/>
      <c r="C112" s="46"/>
      <c r="D112" s="46"/>
      <c r="E112" s="46"/>
      <c r="F112" s="46"/>
      <c r="G112" s="46"/>
      <c r="H112" s="46"/>
      <c r="I112" s="112"/>
      <c r="J112" s="46"/>
      <c r="K112" s="46"/>
      <c r="L112" s="31"/>
    </row>
    <row r="113" spans="2:63" s="1" customFormat="1" ht="24.9" customHeight="1">
      <c r="B113" s="31"/>
      <c r="C113" s="20" t="s">
        <v>111</v>
      </c>
      <c r="I113" s="90"/>
      <c r="L113" s="31"/>
    </row>
    <row r="114" spans="2:63" s="1" customFormat="1" ht="6.9" customHeight="1">
      <c r="B114" s="31"/>
      <c r="I114" s="90"/>
      <c r="L114" s="31"/>
    </row>
    <row r="115" spans="2:63" s="1" customFormat="1" ht="12" customHeight="1">
      <c r="B115" s="31"/>
      <c r="C115" s="26" t="s">
        <v>16</v>
      </c>
      <c r="I115" s="90"/>
      <c r="L115" s="31"/>
    </row>
    <row r="116" spans="2:63" s="1" customFormat="1" ht="14.4" customHeight="1">
      <c r="B116" s="31"/>
      <c r="E116" s="244" t="str">
        <f>E7</f>
        <v>Stavební úpravy Tělocvičny ZŠ Školní 1480/61, Chomutov - 2. ETAPA</v>
      </c>
      <c r="F116" s="245"/>
      <c r="G116" s="245"/>
      <c r="H116" s="245"/>
      <c r="I116" s="90"/>
      <c r="L116" s="31"/>
    </row>
    <row r="117" spans="2:63" s="1" customFormat="1" ht="12" customHeight="1">
      <c r="B117" s="31"/>
      <c r="C117" s="26" t="s">
        <v>94</v>
      </c>
      <c r="I117" s="90"/>
      <c r="L117" s="31"/>
    </row>
    <row r="118" spans="2:63" s="1" customFormat="1" ht="14.4" customHeight="1">
      <c r="B118" s="31"/>
      <c r="E118" s="228" t="str">
        <f>E9</f>
        <v>SO 01 - Bourací práce</v>
      </c>
      <c r="F118" s="243"/>
      <c r="G118" s="243"/>
      <c r="H118" s="243"/>
      <c r="I118" s="90"/>
      <c r="L118" s="31"/>
    </row>
    <row r="119" spans="2:63" s="1" customFormat="1" ht="6.9" customHeight="1">
      <c r="B119" s="31"/>
      <c r="I119" s="90"/>
      <c r="L119" s="31"/>
    </row>
    <row r="120" spans="2:63" s="1" customFormat="1" ht="12" customHeight="1">
      <c r="B120" s="31"/>
      <c r="C120" s="26" t="s">
        <v>20</v>
      </c>
      <c r="F120" s="24" t="str">
        <f>F12</f>
        <v>Chomutov</v>
      </c>
      <c r="I120" s="91" t="s">
        <v>22</v>
      </c>
      <c r="J120" s="51" t="str">
        <f>IF(J12="","",J12)</f>
        <v>13. 3. 2019</v>
      </c>
      <c r="L120" s="31"/>
    </row>
    <row r="121" spans="2:63" s="1" customFormat="1" ht="6.9" customHeight="1">
      <c r="B121" s="31"/>
      <c r="I121" s="90"/>
      <c r="L121" s="31"/>
    </row>
    <row r="122" spans="2:63" s="1" customFormat="1" ht="26.4" customHeight="1">
      <c r="B122" s="31"/>
      <c r="C122" s="26" t="s">
        <v>24</v>
      </c>
      <c r="F122" s="24" t="str">
        <f>E15</f>
        <v>Statutární město Chomutov</v>
      </c>
      <c r="I122" s="91" t="s">
        <v>30</v>
      </c>
      <c r="J122" s="29" t="str">
        <f>E21</f>
        <v>Ing. Karel Greiner</v>
      </c>
      <c r="L122" s="31"/>
    </row>
    <row r="123" spans="2:63" s="1" customFormat="1" ht="15.6" customHeight="1">
      <c r="B123" s="31"/>
      <c r="C123" s="26" t="s">
        <v>28</v>
      </c>
      <c r="F123" s="24" t="str">
        <f>IF(E18="","",E18)</f>
        <v>Vyplň údaj</v>
      </c>
      <c r="I123" s="91" t="s">
        <v>33</v>
      </c>
      <c r="J123" s="29" t="str">
        <f>E24</f>
        <v>Pavel Šouta</v>
      </c>
      <c r="L123" s="31"/>
    </row>
    <row r="124" spans="2:63" s="1" customFormat="1" ht="10.35" customHeight="1">
      <c r="B124" s="31"/>
      <c r="I124" s="90"/>
      <c r="L124" s="31"/>
    </row>
    <row r="125" spans="2:63" s="10" customFormat="1" ht="29.25" customHeight="1">
      <c r="B125" s="127"/>
      <c r="C125" s="128" t="s">
        <v>112</v>
      </c>
      <c r="D125" s="129" t="s">
        <v>61</v>
      </c>
      <c r="E125" s="129" t="s">
        <v>57</v>
      </c>
      <c r="F125" s="129" t="s">
        <v>58</v>
      </c>
      <c r="G125" s="129" t="s">
        <v>113</v>
      </c>
      <c r="H125" s="129" t="s">
        <v>114</v>
      </c>
      <c r="I125" s="130" t="s">
        <v>115</v>
      </c>
      <c r="J125" s="129" t="s">
        <v>98</v>
      </c>
      <c r="K125" s="131" t="s">
        <v>116</v>
      </c>
      <c r="L125" s="127"/>
      <c r="M125" s="58" t="s">
        <v>1</v>
      </c>
      <c r="N125" s="59" t="s">
        <v>40</v>
      </c>
      <c r="O125" s="59" t="s">
        <v>117</v>
      </c>
      <c r="P125" s="59" t="s">
        <v>118</v>
      </c>
      <c r="Q125" s="59" t="s">
        <v>119</v>
      </c>
      <c r="R125" s="59" t="s">
        <v>120</v>
      </c>
      <c r="S125" s="59" t="s">
        <v>121</v>
      </c>
      <c r="T125" s="60" t="s">
        <v>122</v>
      </c>
    </row>
    <row r="126" spans="2:63" s="1" customFormat="1" ht="22.8" customHeight="1">
      <c r="B126" s="31"/>
      <c r="C126" s="63" t="s">
        <v>123</v>
      </c>
      <c r="I126" s="90"/>
      <c r="J126" s="132">
        <f>BK126</f>
        <v>0</v>
      </c>
      <c r="L126" s="31"/>
      <c r="M126" s="61"/>
      <c r="N126" s="52"/>
      <c r="O126" s="52"/>
      <c r="P126" s="133">
        <f>P127+P155</f>
        <v>0</v>
      </c>
      <c r="Q126" s="52"/>
      <c r="R126" s="133">
        <f>R127+R155</f>
        <v>4.0501800000000004E-2</v>
      </c>
      <c r="S126" s="52"/>
      <c r="T126" s="134">
        <f>T127+T155</f>
        <v>6.1607881599999992</v>
      </c>
      <c r="AT126" s="16" t="s">
        <v>75</v>
      </c>
      <c r="AU126" s="16" t="s">
        <v>100</v>
      </c>
      <c r="BK126" s="135">
        <f>BK127+BK155</f>
        <v>0</v>
      </c>
    </row>
    <row r="127" spans="2:63" s="11" customFormat="1" ht="25.95" customHeight="1">
      <c r="B127" s="136"/>
      <c r="D127" s="137" t="s">
        <v>75</v>
      </c>
      <c r="E127" s="138" t="s">
        <v>124</v>
      </c>
      <c r="F127" s="138" t="s">
        <v>125</v>
      </c>
      <c r="I127" s="139"/>
      <c r="J127" s="140">
        <f>BK127</f>
        <v>0</v>
      </c>
      <c r="L127" s="136"/>
      <c r="M127" s="141"/>
      <c r="N127" s="142"/>
      <c r="O127" s="142"/>
      <c r="P127" s="143">
        <f>P128+P135+P147+P153</f>
        <v>0</v>
      </c>
      <c r="Q127" s="142"/>
      <c r="R127" s="143">
        <f>R128+R135+R147+R153</f>
        <v>3.8280000000000002E-2</v>
      </c>
      <c r="S127" s="142"/>
      <c r="T127" s="144">
        <f>T128+T135+T147+T153</f>
        <v>3.0508099999999998</v>
      </c>
      <c r="AR127" s="137" t="s">
        <v>84</v>
      </c>
      <c r="AT127" s="145" t="s">
        <v>75</v>
      </c>
      <c r="AU127" s="145" t="s">
        <v>76</v>
      </c>
      <c r="AY127" s="137" t="s">
        <v>126</v>
      </c>
      <c r="BK127" s="146">
        <f>BK128+BK135+BK147+BK153</f>
        <v>0</v>
      </c>
    </row>
    <row r="128" spans="2:63" s="11" customFormat="1" ht="22.8" customHeight="1">
      <c r="B128" s="136"/>
      <c r="D128" s="137" t="s">
        <v>75</v>
      </c>
      <c r="E128" s="147" t="s">
        <v>127</v>
      </c>
      <c r="F128" s="147" t="s">
        <v>128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SUM(P129:P134)</f>
        <v>0</v>
      </c>
      <c r="Q128" s="142"/>
      <c r="R128" s="143">
        <f>SUM(R129:R134)</f>
        <v>3.8280000000000002E-2</v>
      </c>
      <c r="S128" s="142"/>
      <c r="T128" s="144">
        <f>SUM(T129:T134)</f>
        <v>0</v>
      </c>
      <c r="AR128" s="137" t="s">
        <v>84</v>
      </c>
      <c r="AT128" s="145" t="s">
        <v>75</v>
      </c>
      <c r="AU128" s="145" t="s">
        <v>84</v>
      </c>
      <c r="AY128" s="137" t="s">
        <v>126</v>
      </c>
      <c r="BK128" s="146">
        <f>SUM(BK129:BK134)</f>
        <v>0</v>
      </c>
    </row>
    <row r="129" spans="2:65" s="1" customFormat="1" ht="14.4" customHeight="1">
      <c r="B129" s="149"/>
      <c r="C129" s="150" t="s">
        <v>84</v>
      </c>
      <c r="D129" s="150" t="s">
        <v>129</v>
      </c>
      <c r="E129" s="151" t="s">
        <v>130</v>
      </c>
      <c r="F129" s="152" t="s">
        <v>131</v>
      </c>
      <c r="G129" s="153" t="s">
        <v>132</v>
      </c>
      <c r="H129" s="154">
        <v>25.52</v>
      </c>
      <c r="I129" s="155"/>
      <c r="J129" s="156">
        <f>ROUND(I129*H129,2)</f>
        <v>0</v>
      </c>
      <c r="K129" s="152" t="s">
        <v>133</v>
      </c>
      <c r="L129" s="31"/>
      <c r="M129" s="157" t="s">
        <v>1</v>
      </c>
      <c r="N129" s="158" t="s">
        <v>41</v>
      </c>
      <c r="O129" s="54"/>
      <c r="P129" s="159">
        <f>O129*H129</f>
        <v>0</v>
      </c>
      <c r="Q129" s="159">
        <v>1.5E-3</v>
      </c>
      <c r="R129" s="159">
        <f>Q129*H129</f>
        <v>3.8280000000000002E-2</v>
      </c>
      <c r="S129" s="159">
        <v>0</v>
      </c>
      <c r="T129" s="160">
        <f>S129*H129</f>
        <v>0</v>
      </c>
      <c r="AR129" s="161" t="s">
        <v>134</v>
      </c>
      <c r="AT129" s="161" t="s">
        <v>129</v>
      </c>
      <c r="AU129" s="161" t="s">
        <v>86</v>
      </c>
      <c r="AY129" s="16" t="s">
        <v>126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6" t="s">
        <v>84</v>
      </c>
      <c r="BK129" s="162">
        <f>ROUND(I129*H129,2)</f>
        <v>0</v>
      </c>
      <c r="BL129" s="16" t="s">
        <v>134</v>
      </c>
      <c r="BM129" s="161" t="s">
        <v>135</v>
      </c>
    </row>
    <row r="130" spans="2:65" s="12" customFormat="1">
      <c r="B130" s="163"/>
      <c r="D130" s="164" t="s">
        <v>136</v>
      </c>
      <c r="E130" s="165" t="s">
        <v>1</v>
      </c>
      <c r="F130" s="166" t="s">
        <v>137</v>
      </c>
      <c r="H130" s="167">
        <v>8.48</v>
      </c>
      <c r="I130" s="168"/>
      <c r="L130" s="163"/>
      <c r="M130" s="169"/>
      <c r="N130" s="170"/>
      <c r="O130" s="170"/>
      <c r="P130" s="170"/>
      <c r="Q130" s="170"/>
      <c r="R130" s="170"/>
      <c r="S130" s="170"/>
      <c r="T130" s="171"/>
      <c r="AT130" s="165" t="s">
        <v>136</v>
      </c>
      <c r="AU130" s="165" t="s">
        <v>86</v>
      </c>
      <c r="AV130" s="12" t="s">
        <v>86</v>
      </c>
      <c r="AW130" s="12" t="s">
        <v>32</v>
      </c>
      <c r="AX130" s="12" t="s">
        <v>76</v>
      </c>
      <c r="AY130" s="165" t="s">
        <v>126</v>
      </c>
    </row>
    <row r="131" spans="2:65" s="12" customFormat="1">
      <c r="B131" s="163"/>
      <c r="D131" s="164" t="s">
        <v>136</v>
      </c>
      <c r="E131" s="165" t="s">
        <v>1</v>
      </c>
      <c r="F131" s="166" t="s">
        <v>138</v>
      </c>
      <c r="H131" s="167">
        <v>2.96</v>
      </c>
      <c r="I131" s="168"/>
      <c r="L131" s="163"/>
      <c r="M131" s="169"/>
      <c r="N131" s="170"/>
      <c r="O131" s="170"/>
      <c r="P131" s="170"/>
      <c r="Q131" s="170"/>
      <c r="R131" s="170"/>
      <c r="S131" s="170"/>
      <c r="T131" s="171"/>
      <c r="AT131" s="165" t="s">
        <v>136</v>
      </c>
      <c r="AU131" s="165" t="s">
        <v>86</v>
      </c>
      <c r="AV131" s="12" t="s">
        <v>86</v>
      </c>
      <c r="AW131" s="12" t="s">
        <v>32</v>
      </c>
      <c r="AX131" s="12" t="s">
        <v>76</v>
      </c>
      <c r="AY131" s="165" t="s">
        <v>126</v>
      </c>
    </row>
    <row r="132" spans="2:65" s="12" customFormat="1">
      <c r="B132" s="163"/>
      <c r="D132" s="164" t="s">
        <v>136</v>
      </c>
      <c r="E132" s="165" t="s">
        <v>1</v>
      </c>
      <c r="F132" s="166" t="s">
        <v>139</v>
      </c>
      <c r="H132" s="167">
        <v>11.12</v>
      </c>
      <c r="I132" s="168"/>
      <c r="L132" s="163"/>
      <c r="M132" s="169"/>
      <c r="N132" s="170"/>
      <c r="O132" s="170"/>
      <c r="P132" s="170"/>
      <c r="Q132" s="170"/>
      <c r="R132" s="170"/>
      <c r="S132" s="170"/>
      <c r="T132" s="171"/>
      <c r="AT132" s="165" t="s">
        <v>136</v>
      </c>
      <c r="AU132" s="165" t="s">
        <v>86</v>
      </c>
      <c r="AV132" s="12" t="s">
        <v>86</v>
      </c>
      <c r="AW132" s="12" t="s">
        <v>32</v>
      </c>
      <c r="AX132" s="12" t="s">
        <v>76</v>
      </c>
      <c r="AY132" s="165" t="s">
        <v>126</v>
      </c>
    </row>
    <row r="133" spans="2:65" s="12" customFormat="1">
      <c r="B133" s="163"/>
      <c r="D133" s="164" t="s">
        <v>136</v>
      </c>
      <c r="E133" s="165" t="s">
        <v>1</v>
      </c>
      <c r="F133" s="166" t="s">
        <v>138</v>
      </c>
      <c r="H133" s="167">
        <v>2.96</v>
      </c>
      <c r="I133" s="168"/>
      <c r="L133" s="163"/>
      <c r="M133" s="169"/>
      <c r="N133" s="170"/>
      <c r="O133" s="170"/>
      <c r="P133" s="170"/>
      <c r="Q133" s="170"/>
      <c r="R133" s="170"/>
      <c r="S133" s="170"/>
      <c r="T133" s="171"/>
      <c r="AT133" s="165" t="s">
        <v>136</v>
      </c>
      <c r="AU133" s="165" t="s">
        <v>86</v>
      </c>
      <c r="AV133" s="12" t="s">
        <v>86</v>
      </c>
      <c r="AW133" s="12" t="s">
        <v>32</v>
      </c>
      <c r="AX133" s="12" t="s">
        <v>76</v>
      </c>
      <c r="AY133" s="165" t="s">
        <v>126</v>
      </c>
    </row>
    <row r="134" spans="2:65" s="13" customFormat="1">
      <c r="B134" s="172"/>
      <c r="D134" s="164" t="s">
        <v>136</v>
      </c>
      <c r="E134" s="173" t="s">
        <v>1</v>
      </c>
      <c r="F134" s="174" t="s">
        <v>140</v>
      </c>
      <c r="H134" s="175">
        <v>25.52</v>
      </c>
      <c r="I134" s="176"/>
      <c r="L134" s="172"/>
      <c r="M134" s="177"/>
      <c r="N134" s="178"/>
      <c r="O134" s="178"/>
      <c r="P134" s="178"/>
      <c r="Q134" s="178"/>
      <c r="R134" s="178"/>
      <c r="S134" s="178"/>
      <c r="T134" s="179"/>
      <c r="AT134" s="173" t="s">
        <v>136</v>
      </c>
      <c r="AU134" s="173" t="s">
        <v>86</v>
      </c>
      <c r="AV134" s="13" t="s">
        <v>134</v>
      </c>
      <c r="AW134" s="13" t="s">
        <v>32</v>
      </c>
      <c r="AX134" s="13" t="s">
        <v>84</v>
      </c>
      <c r="AY134" s="173" t="s">
        <v>126</v>
      </c>
    </row>
    <row r="135" spans="2:65" s="11" customFormat="1" ht="22.8" customHeight="1">
      <c r="B135" s="136"/>
      <c r="D135" s="137" t="s">
        <v>75</v>
      </c>
      <c r="E135" s="147" t="s">
        <v>141</v>
      </c>
      <c r="F135" s="147" t="s">
        <v>142</v>
      </c>
      <c r="I135" s="139"/>
      <c r="J135" s="148">
        <f>BK135</f>
        <v>0</v>
      </c>
      <c r="L135" s="136"/>
      <c r="M135" s="141"/>
      <c r="N135" s="142"/>
      <c r="O135" s="142"/>
      <c r="P135" s="143">
        <f>SUM(P136:P146)</f>
        <v>0</v>
      </c>
      <c r="Q135" s="142"/>
      <c r="R135" s="143">
        <f>SUM(R136:R146)</f>
        <v>0</v>
      </c>
      <c r="S135" s="142"/>
      <c r="T135" s="144">
        <f>SUM(T136:T146)</f>
        <v>3.0508099999999998</v>
      </c>
      <c r="AR135" s="137" t="s">
        <v>84</v>
      </c>
      <c r="AT135" s="145" t="s">
        <v>75</v>
      </c>
      <c r="AU135" s="145" t="s">
        <v>84</v>
      </c>
      <c r="AY135" s="137" t="s">
        <v>126</v>
      </c>
      <c r="BK135" s="146">
        <f>SUM(BK136:BK146)</f>
        <v>0</v>
      </c>
    </row>
    <row r="136" spans="2:65" s="1" customFormat="1" ht="14.4" customHeight="1">
      <c r="B136" s="149"/>
      <c r="C136" s="150" t="s">
        <v>86</v>
      </c>
      <c r="D136" s="150" t="s">
        <v>129</v>
      </c>
      <c r="E136" s="151" t="s">
        <v>143</v>
      </c>
      <c r="F136" s="152" t="s">
        <v>144</v>
      </c>
      <c r="G136" s="153" t="s">
        <v>145</v>
      </c>
      <c r="H136" s="154">
        <v>27.3</v>
      </c>
      <c r="I136" s="155"/>
      <c r="J136" s="156">
        <f>ROUND(I136*H136,2)</f>
        <v>0</v>
      </c>
      <c r="K136" s="152" t="s">
        <v>133</v>
      </c>
      <c r="L136" s="31"/>
      <c r="M136" s="157" t="s">
        <v>1</v>
      </c>
      <c r="N136" s="158" t="s">
        <v>41</v>
      </c>
      <c r="O136" s="54"/>
      <c r="P136" s="159">
        <f>O136*H136</f>
        <v>0</v>
      </c>
      <c r="Q136" s="159">
        <v>0</v>
      </c>
      <c r="R136" s="159">
        <f>Q136*H136</f>
        <v>0</v>
      </c>
      <c r="S136" s="159">
        <v>0.09</v>
      </c>
      <c r="T136" s="160">
        <f>S136*H136</f>
        <v>2.4569999999999999</v>
      </c>
      <c r="AR136" s="161" t="s">
        <v>134</v>
      </c>
      <c r="AT136" s="161" t="s">
        <v>129</v>
      </c>
      <c r="AU136" s="161" t="s">
        <v>86</v>
      </c>
      <c r="AY136" s="16" t="s">
        <v>126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84</v>
      </c>
      <c r="BK136" s="162">
        <f>ROUND(I136*H136,2)</f>
        <v>0</v>
      </c>
      <c r="BL136" s="16" t="s">
        <v>134</v>
      </c>
      <c r="BM136" s="161" t="s">
        <v>146</v>
      </c>
    </row>
    <row r="137" spans="2:65" s="12" customFormat="1">
      <c r="B137" s="163"/>
      <c r="D137" s="164" t="s">
        <v>136</v>
      </c>
      <c r="E137" s="165" t="s">
        <v>1</v>
      </c>
      <c r="F137" s="166" t="s">
        <v>147</v>
      </c>
      <c r="H137" s="167">
        <v>27.3</v>
      </c>
      <c r="I137" s="168"/>
      <c r="L137" s="163"/>
      <c r="M137" s="169"/>
      <c r="N137" s="170"/>
      <c r="O137" s="170"/>
      <c r="P137" s="170"/>
      <c r="Q137" s="170"/>
      <c r="R137" s="170"/>
      <c r="S137" s="170"/>
      <c r="T137" s="171"/>
      <c r="AT137" s="165" t="s">
        <v>136</v>
      </c>
      <c r="AU137" s="165" t="s">
        <v>86</v>
      </c>
      <c r="AV137" s="12" t="s">
        <v>86</v>
      </c>
      <c r="AW137" s="12" t="s">
        <v>32</v>
      </c>
      <c r="AX137" s="12" t="s">
        <v>76</v>
      </c>
      <c r="AY137" s="165" t="s">
        <v>126</v>
      </c>
    </row>
    <row r="138" spans="2:65" s="13" customFormat="1">
      <c r="B138" s="172"/>
      <c r="D138" s="164" t="s">
        <v>136</v>
      </c>
      <c r="E138" s="173" t="s">
        <v>1</v>
      </c>
      <c r="F138" s="174" t="s">
        <v>140</v>
      </c>
      <c r="H138" s="175">
        <v>27.3</v>
      </c>
      <c r="I138" s="176"/>
      <c r="L138" s="172"/>
      <c r="M138" s="177"/>
      <c r="N138" s="178"/>
      <c r="O138" s="178"/>
      <c r="P138" s="178"/>
      <c r="Q138" s="178"/>
      <c r="R138" s="178"/>
      <c r="S138" s="178"/>
      <c r="T138" s="179"/>
      <c r="AT138" s="173" t="s">
        <v>136</v>
      </c>
      <c r="AU138" s="173" t="s">
        <v>86</v>
      </c>
      <c r="AV138" s="13" t="s">
        <v>134</v>
      </c>
      <c r="AW138" s="13" t="s">
        <v>32</v>
      </c>
      <c r="AX138" s="13" t="s">
        <v>84</v>
      </c>
      <c r="AY138" s="173" t="s">
        <v>126</v>
      </c>
    </row>
    <row r="139" spans="2:65" s="1" customFormat="1" ht="14.4" customHeight="1">
      <c r="B139" s="149"/>
      <c r="C139" s="150" t="s">
        <v>148</v>
      </c>
      <c r="D139" s="150" t="s">
        <v>129</v>
      </c>
      <c r="E139" s="151" t="s">
        <v>149</v>
      </c>
      <c r="F139" s="152" t="s">
        <v>150</v>
      </c>
      <c r="G139" s="153" t="s">
        <v>145</v>
      </c>
      <c r="H139" s="154">
        <v>3.5</v>
      </c>
      <c r="I139" s="155"/>
      <c r="J139" s="156">
        <f>ROUND(I139*H139,2)</f>
        <v>0</v>
      </c>
      <c r="K139" s="152" t="s">
        <v>133</v>
      </c>
      <c r="L139" s="31"/>
      <c r="M139" s="157" t="s">
        <v>1</v>
      </c>
      <c r="N139" s="158" t="s">
        <v>41</v>
      </c>
      <c r="O139" s="54"/>
      <c r="P139" s="159">
        <f>O139*H139</f>
        <v>0</v>
      </c>
      <c r="Q139" s="159">
        <v>0</v>
      </c>
      <c r="R139" s="159">
        <f>Q139*H139</f>
        <v>0</v>
      </c>
      <c r="S139" s="159">
        <v>5.5E-2</v>
      </c>
      <c r="T139" s="160">
        <f>S139*H139</f>
        <v>0.1925</v>
      </c>
      <c r="AR139" s="161" t="s">
        <v>134</v>
      </c>
      <c r="AT139" s="161" t="s">
        <v>129</v>
      </c>
      <c r="AU139" s="161" t="s">
        <v>86</v>
      </c>
      <c r="AY139" s="16" t="s">
        <v>126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6" t="s">
        <v>84</v>
      </c>
      <c r="BK139" s="162">
        <f>ROUND(I139*H139,2)</f>
        <v>0</v>
      </c>
      <c r="BL139" s="16" t="s">
        <v>134</v>
      </c>
      <c r="BM139" s="161" t="s">
        <v>151</v>
      </c>
    </row>
    <row r="140" spans="2:65" s="12" customFormat="1">
      <c r="B140" s="163"/>
      <c r="D140" s="164" t="s">
        <v>136</v>
      </c>
      <c r="E140" s="165" t="s">
        <v>1</v>
      </c>
      <c r="F140" s="166" t="s">
        <v>152</v>
      </c>
      <c r="H140" s="167">
        <v>3.5</v>
      </c>
      <c r="I140" s="168"/>
      <c r="L140" s="163"/>
      <c r="M140" s="169"/>
      <c r="N140" s="170"/>
      <c r="O140" s="170"/>
      <c r="P140" s="170"/>
      <c r="Q140" s="170"/>
      <c r="R140" s="170"/>
      <c r="S140" s="170"/>
      <c r="T140" s="171"/>
      <c r="AT140" s="165" t="s">
        <v>136</v>
      </c>
      <c r="AU140" s="165" t="s">
        <v>86</v>
      </c>
      <c r="AV140" s="12" t="s">
        <v>86</v>
      </c>
      <c r="AW140" s="12" t="s">
        <v>32</v>
      </c>
      <c r="AX140" s="12" t="s">
        <v>76</v>
      </c>
      <c r="AY140" s="165" t="s">
        <v>126</v>
      </c>
    </row>
    <row r="141" spans="2:65" s="13" customFormat="1">
      <c r="B141" s="172"/>
      <c r="D141" s="164" t="s">
        <v>136</v>
      </c>
      <c r="E141" s="173" t="s">
        <v>1</v>
      </c>
      <c r="F141" s="174" t="s">
        <v>140</v>
      </c>
      <c r="H141" s="175">
        <v>3.5</v>
      </c>
      <c r="I141" s="176"/>
      <c r="L141" s="172"/>
      <c r="M141" s="177"/>
      <c r="N141" s="178"/>
      <c r="O141" s="178"/>
      <c r="P141" s="178"/>
      <c r="Q141" s="178"/>
      <c r="R141" s="178"/>
      <c r="S141" s="178"/>
      <c r="T141" s="179"/>
      <c r="AT141" s="173" t="s">
        <v>136</v>
      </c>
      <c r="AU141" s="173" t="s">
        <v>86</v>
      </c>
      <c r="AV141" s="13" t="s">
        <v>134</v>
      </c>
      <c r="AW141" s="13" t="s">
        <v>32</v>
      </c>
      <c r="AX141" s="13" t="s">
        <v>84</v>
      </c>
      <c r="AY141" s="173" t="s">
        <v>126</v>
      </c>
    </row>
    <row r="142" spans="2:65" s="1" customFormat="1" ht="14.4" customHeight="1">
      <c r="B142" s="149"/>
      <c r="C142" s="150" t="s">
        <v>134</v>
      </c>
      <c r="D142" s="150" t="s">
        <v>129</v>
      </c>
      <c r="E142" s="151" t="s">
        <v>153</v>
      </c>
      <c r="F142" s="152" t="s">
        <v>154</v>
      </c>
      <c r="G142" s="153" t="s">
        <v>145</v>
      </c>
      <c r="H142" s="154">
        <v>6.37</v>
      </c>
      <c r="I142" s="155"/>
      <c r="J142" s="156">
        <f>ROUND(I142*H142,2)</f>
        <v>0</v>
      </c>
      <c r="K142" s="152" t="s">
        <v>133</v>
      </c>
      <c r="L142" s="31"/>
      <c r="M142" s="157" t="s">
        <v>1</v>
      </c>
      <c r="N142" s="158" t="s">
        <v>41</v>
      </c>
      <c r="O142" s="54"/>
      <c r="P142" s="159">
        <f>O142*H142</f>
        <v>0</v>
      </c>
      <c r="Q142" s="159">
        <v>0</v>
      </c>
      <c r="R142" s="159">
        <f>Q142*H142</f>
        <v>0</v>
      </c>
      <c r="S142" s="159">
        <v>6.3E-2</v>
      </c>
      <c r="T142" s="160">
        <f>S142*H142</f>
        <v>0.40131</v>
      </c>
      <c r="AR142" s="161" t="s">
        <v>134</v>
      </c>
      <c r="AT142" s="161" t="s">
        <v>129</v>
      </c>
      <c r="AU142" s="161" t="s">
        <v>86</v>
      </c>
      <c r="AY142" s="16" t="s">
        <v>126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6" t="s">
        <v>84</v>
      </c>
      <c r="BK142" s="162">
        <f>ROUND(I142*H142,2)</f>
        <v>0</v>
      </c>
      <c r="BL142" s="16" t="s">
        <v>134</v>
      </c>
      <c r="BM142" s="161" t="s">
        <v>155</v>
      </c>
    </row>
    <row r="143" spans="2:65" s="12" customFormat="1">
      <c r="B143" s="163"/>
      <c r="D143" s="164" t="s">
        <v>136</v>
      </c>
      <c r="E143" s="165" t="s">
        <v>1</v>
      </c>
      <c r="F143" s="166" t="s">
        <v>156</v>
      </c>
      <c r="H143" s="167">
        <v>3.4830000000000001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136</v>
      </c>
      <c r="AU143" s="165" t="s">
        <v>86</v>
      </c>
      <c r="AV143" s="12" t="s">
        <v>86</v>
      </c>
      <c r="AW143" s="12" t="s">
        <v>32</v>
      </c>
      <c r="AX143" s="12" t="s">
        <v>76</v>
      </c>
      <c r="AY143" s="165" t="s">
        <v>126</v>
      </c>
    </row>
    <row r="144" spans="2:65" s="12" customFormat="1">
      <c r="B144" s="163"/>
      <c r="D144" s="164" t="s">
        <v>136</v>
      </c>
      <c r="E144" s="165" t="s">
        <v>1</v>
      </c>
      <c r="F144" s="166" t="s">
        <v>157</v>
      </c>
      <c r="H144" s="167">
        <v>2.887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136</v>
      </c>
      <c r="AU144" s="165" t="s">
        <v>86</v>
      </c>
      <c r="AV144" s="12" t="s">
        <v>86</v>
      </c>
      <c r="AW144" s="12" t="s">
        <v>32</v>
      </c>
      <c r="AX144" s="12" t="s">
        <v>76</v>
      </c>
      <c r="AY144" s="165" t="s">
        <v>126</v>
      </c>
    </row>
    <row r="145" spans="2:65" s="13" customFormat="1">
      <c r="B145" s="172"/>
      <c r="D145" s="164" t="s">
        <v>136</v>
      </c>
      <c r="E145" s="173" t="s">
        <v>1</v>
      </c>
      <c r="F145" s="174" t="s">
        <v>140</v>
      </c>
      <c r="H145" s="175">
        <v>6.37</v>
      </c>
      <c r="I145" s="176"/>
      <c r="L145" s="172"/>
      <c r="M145" s="177"/>
      <c r="N145" s="178"/>
      <c r="O145" s="178"/>
      <c r="P145" s="178"/>
      <c r="Q145" s="178"/>
      <c r="R145" s="178"/>
      <c r="S145" s="178"/>
      <c r="T145" s="179"/>
      <c r="AT145" s="173" t="s">
        <v>136</v>
      </c>
      <c r="AU145" s="173" t="s">
        <v>86</v>
      </c>
      <c r="AV145" s="13" t="s">
        <v>134</v>
      </c>
      <c r="AW145" s="13" t="s">
        <v>32</v>
      </c>
      <c r="AX145" s="13" t="s">
        <v>84</v>
      </c>
      <c r="AY145" s="173" t="s">
        <v>126</v>
      </c>
    </row>
    <row r="146" spans="2:65" s="1" customFormat="1" ht="14.4" customHeight="1">
      <c r="B146" s="149"/>
      <c r="C146" s="180" t="s">
        <v>158</v>
      </c>
      <c r="D146" s="180" t="s">
        <v>159</v>
      </c>
      <c r="E146" s="181" t="s">
        <v>160</v>
      </c>
      <c r="F146" s="182" t="s">
        <v>161</v>
      </c>
      <c r="G146" s="183" t="s">
        <v>162</v>
      </c>
      <c r="H146" s="184">
        <v>1</v>
      </c>
      <c r="I146" s="185"/>
      <c r="J146" s="186">
        <f>ROUND(I146*H146,2)</f>
        <v>0</v>
      </c>
      <c r="K146" s="182" t="s">
        <v>1</v>
      </c>
      <c r="L146" s="187"/>
      <c r="M146" s="188" t="s">
        <v>1</v>
      </c>
      <c r="N146" s="189" t="s">
        <v>41</v>
      </c>
      <c r="O146" s="54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61" t="s">
        <v>163</v>
      </c>
      <c r="AT146" s="161" t="s">
        <v>159</v>
      </c>
      <c r="AU146" s="161" t="s">
        <v>86</v>
      </c>
      <c r="AY146" s="16" t="s">
        <v>126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6" t="s">
        <v>84</v>
      </c>
      <c r="BK146" s="162">
        <f>ROUND(I146*H146,2)</f>
        <v>0</v>
      </c>
      <c r="BL146" s="16" t="s">
        <v>134</v>
      </c>
      <c r="BM146" s="161" t="s">
        <v>164</v>
      </c>
    </row>
    <row r="147" spans="2:65" s="11" customFormat="1" ht="22.8" customHeight="1">
      <c r="B147" s="136"/>
      <c r="D147" s="137" t="s">
        <v>75</v>
      </c>
      <c r="E147" s="147" t="s">
        <v>165</v>
      </c>
      <c r="F147" s="147" t="s">
        <v>166</v>
      </c>
      <c r="I147" s="139"/>
      <c r="J147" s="148">
        <f>BK147</f>
        <v>0</v>
      </c>
      <c r="L147" s="136"/>
      <c r="M147" s="141"/>
      <c r="N147" s="142"/>
      <c r="O147" s="142"/>
      <c r="P147" s="143">
        <f>SUM(P148:P152)</f>
        <v>0</v>
      </c>
      <c r="Q147" s="142"/>
      <c r="R147" s="143">
        <f>SUM(R148:R152)</f>
        <v>0</v>
      </c>
      <c r="S147" s="142"/>
      <c r="T147" s="144">
        <f>SUM(T148:T152)</f>
        <v>0</v>
      </c>
      <c r="AR147" s="137" t="s">
        <v>84</v>
      </c>
      <c r="AT147" s="145" t="s">
        <v>75</v>
      </c>
      <c r="AU147" s="145" t="s">
        <v>84</v>
      </c>
      <c r="AY147" s="137" t="s">
        <v>126</v>
      </c>
      <c r="BK147" s="146">
        <f>SUM(BK148:BK152)</f>
        <v>0</v>
      </c>
    </row>
    <row r="148" spans="2:65" s="1" customFormat="1" ht="21.6" customHeight="1">
      <c r="B148" s="149"/>
      <c r="C148" s="150" t="s">
        <v>127</v>
      </c>
      <c r="D148" s="150" t="s">
        <v>129</v>
      </c>
      <c r="E148" s="151" t="s">
        <v>167</v>
      </c>
      <c r="F148" s="152" t="s">
        <v>168</v>
      </c>
      <c r="G148" s="153" t="s">
        <v>169</v>
      </c>
      <c r="H148" s="154">
        <v>6.1609999999999996</v>
      </c>
      <c r="I148" s="155"/>
      <c r="J148" s="156">
        <f>ROUND(I148*H148,2)</f>
        <v>0</v>
      </c>
      <c r="K148" s="152" t="s">
        <v>133</v>
      </c>
      <c r="L148" s="31"/>
      <c r="M148" s="157" t="s">
        <v>1</v>
      </c>
      <c r="N148" s="158" t="s">
        <v>41</v>
      </c>
      <c r="O148" s="54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AR148" s="161" t="s">
        <v>134</v>
      </c>
      <c r="AT148" s="161" t="s">
        <v>129</v>
      </c>
      <c r="AU148" s="161" t="s">
        <v>86</v>
      </c>
      <c r="AY148" s="16" t="s">
        <v>126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6" t="s">
        <v>84</v>
      </c>
      <c r="BK148" s="162">
        <f>ROUND(I148*H148,2)</f>
        <v>0</v>
      </c>
      <c r="BL148" s="16" t="s">
        <v>134</v>
      </c>
      <c r="BM148" s="161" t="s">
        <v>170</v>
      </c>
    </row>
    <row r="149" spans="2:65" s="1" customFormat="1" ht="14.4" customHeight="1">
      <c r="B149" s="149"/>
      <c r="C149" s="150" t="s">
        <v>171</v>
      </c>
      <c r="D149" s="150" t="s">
        <v>129</v>
      </c>
      <c r="E149" s="151" t="s">
        <v>172</v>
      </c>
      <c r="F149" s="152" t="s">
        <v>173</v>
      </c>
      <c r="G149" s="153" t="s">
        <v>169</v>
      </c>
      <c r="H149" s="154">
        <v>6.1609999999999996</v>
      </c>
      <c r="I149" s="155"/>
      <c r="J149" s="156">
        <f>ROUND(I149*H149,2)</f>
        <v>0</v>
      </c>
      <c r="K149" s="152" t="s">
        <v>133</v>
      </c>
      <c r="L149" s="31"/>
      <c r="M149" s="157" t="s">
        <v>1</v>
      </c>
      <c r="N149" s="158" t="s">
        <v>41</v>
      </c>
      <c r="O149" s="54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AR149" s="161" t="s">
        <v>134</v>
      </c>
      <c r="AT149" s="161" t="s">
        <v>129</v>
      </c>
      <c r="AU149" s="161" t="s">
        <v>86</v>
      </c>
      <c r="AY149" s="16" t="s">
        <v>126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6" t="s">
        <v>84</v>
      </c>
      <c r="BK149" s="162">
        <f>ROUND(I149*H149,2)</f>
        <v>0</v>
      </c>
      <c r="BL149" s="16" t="s">
        <v>134</v>
      </c>
      <c r="BM149" s="161" t="s">
        <v>174</v>
      </c>
    </row>
    <row r="150" spans="2:65" s="1" customFormat="1" ht="14.4" customHeight="1">
      <c r="B150" s="149"/>
      <c r="C150" s="150" t="s">
        <v>163</v>
      </c>
      <c r="D150" s="150" t="s">
        <v>129</v>
      </c>
      <c r="E150" s="151" t="s">
        <v>175</v>
      </c>
      <c r="F150" s="152" t="s">
        <v>176</v>
      </c>
      <c r="G150" s="153" t="s">
        <v>169</v>
      </c>
      <c r="H150" s="154">
        <v>92.415000000000006</v>
      </c>
      <c r="I150" s="155"/>
      <c r="J150" s="156">
        <f>ROUND(I150*H150,2)</f>
        <v>0</v>
      </c>
      <c r="K150" s="152" t="s">
        <v>133</v>
      </c>
      <c r="L150" s="31"/>
      <c r="M150" s="157" t="s">
        <v>1</v>
      </c>
      <c r="N150" s="158" t="s">
        <v>41</v>
      </c>
      <c r="O150" s="54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AR150" s="161" t="s">
        <v>134</v>
      </c>
      <c r="AT150" s="161" t="s">
        <v>129</v>
      </c>
      <c r="AU150" s="161" t="s">
        <v>86</v>
      </c>
      <c r="AY150" s="16" t="s">
        <v>126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6" t="s">
        <v>84</v>
      </c>
      <c r="BK150" s="162">
        <f>ROUND(I150*H150,2)</f>
        <v>0</v>
      </c>
      <c r="BL150" s="16" t="s">
        <v>134</v>
      </c>
      <c r="BM150" s="161" t="s">
        <v>177</v>
      </c>
    </row>
    <row r="151" spans="2:65" s="12" customFormat="1">
      <c r="B151" s="163"/>
      <c r="D151" s="164" t="s">
        <v>136</v>
      </c>
      <c r="F151" s="166" t="s">
        <v>178</v>
      </c>
      <c r="H151" s="167">
        <v>92.415000000000006</v>
      </c>
      <c r="I151" s="168"/>
      <c r="L151" s="163"/>
      <c r="M151" s="169"/>
      <c r="N151" s="170"/>
      <c r="O151" s="170"/>
      <c r="P151" s="170"/>
      <c r="Q151" s="170"/>
      <c r="R151" s="170"/>
      <c r="S151" s="170"/>
      <c r="T151" s="171"/>
      <c r="AT151" s="165" t="s">
        <v>136</v>
      </c>
      <c r="AU151" s="165" t="s">
        <v>86</v>
      </c>
      <c r="AV151" s="12" t="s">
        <v>86</v>
      </c>
      <c r="AW151" s="12" t="s">
        <v>3</v>
      </c>
      <c r="AX151" s="12" t="s">
        <v>84</v>
      </c>
      <c r="AY151" s="165" t="s">
        <v>126</v>
      </c>
    </row>
    <row r="152" spans="2:65" s="1" customFormat="1" ht="21.6" customHeight="1">
      <c r="B152" s="149"/>
      <c r="C152" s="150" t="s">
        <v>141</v>
      </c>
      <c r="D152" s="150" t="s">
        <v>129</v>
      </c>
      <c r="E152" s="151" t="s">
        <v>179</v>
      </c>
      <c r="F152" s="152" t="s">
        <v>180</v>
      </c>
      <c r="G152" s="153" t="s">
        <v>169</v>
      </c>
      <c r="H152" s="154">
        <v>6.1609999999999996</v>
      </c>
      <c r="I152" s="155"/>
      <c r="J152" s="156">
        <f>ROUND(I152*H152,2)</f>
        <v>0</v>
      </c>
      <c r="K152" s="152" t="s">
        <v>133</v>
      </c>
      <c r="L152" s="31"/>
      <c r="M152" s="157" t="s">
        <v>1</v>
      </c>
      <c r="N152" s="158" t="s">
        <v>41</v>
      </c>
      <c r="O152" s="54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AR152" s="161" t="s">
        <v>134</v>
      </c>
      <c r="AT152" s="161" t="s">
        <v>129</v>
      </c>
      <c r="AU152" s="161" t="s">
        <v>86</v>
      </c>
      <c r="AY152" s="16" t="s">
        <v>126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6" t="s">
        <v>84</v>
      </c>
      <c r="BK152" s="162">
        <f>ROUND(I152*H152,2)</f>
        <v>0</v>
      </c>
      <c r="BL152" s="16" t="s">
        <v>134</v>
      </c>
      <c r="BM152" s="161" t="s">
        <v>181</v>
      </c>
    </row>
    <row r="153" spans="2:65" s="11" customFormat="1" ht="22.8" customHeight="1">
      <c r="B153" s="136"/>
      <c r="D153" s="137" t="s">
        <v>75</v>
      </c>
      <c r="E153" s="147" t="s">
        <v>182</v>
      </c>
      <c r="F153" s="147" t="s">
        <v>183</v>
      </c>
      <c r="I153" s="139"/>
      <c r="J153" s="148">
        <f>BK153</f>
        <v>0</v>
      </c>
      <c r="L153" s="136"/>
      <c r="M153" s="141"/>
      <c r="N153" s="142"/>
      <c r="O153" s="142"/>
      <c r="P153" s="143">
        <f>P154</f>
        <v>0</v>
      </c>
      <c r="Q153" s="142"/>
      <c r="R153" s="143">
        <f>R154</f>
        <v>0</v>
      </c>
      <c r="S153" s="142"/>
      <c r="T153" s="144">
        <f>T154</f>
        <v>0</v>
      </c>
      <c r="AR153" s="137" t="s">
        <v>84</v>
      </c>
      <c r="AT153" s="145" t="s">
        <v>75</v>
      </c>
      <c r="AU153" s="145" t="s">
        <v>84</v>
      </c>
      <c r="AY153" s="137" t="s">
        <v>126</v>
      </c>
      <c r="BK153" s="146">
        <f>BK154</f>
        <v>0</v>
      </c>
    </row>
    <row r="154" spans="2:65" s="1" customFormat="1" ht="14.4" customHeight="1">
      <c r="B154" s="149"/>
      <c r="C154" s="150" t="s">
        <v>184</v>
      </c>
      <c r="D154" s="150" t="s">
        <v>129</v>
      </c>
      <c r="E154" s="151" t="s">
        <v>185</v>
      </c>
      <c r="F154" s="152" t="s">
        <v>186</v>
      </c>
      <c r="G154" s="153" t="s">
        <v>169</v>
      </c>
      <c r="H154" s="154">
        <v>3.7999999999999999E-2</v>
      </c>
      <c r="I154" s="155"/>
      <c r="J154" s="156">
        <f>ROUND(I154*H154,2)</f>
        <v>0</v>
      </c>
      <c r="K154" s="152" t="s">
        <v>133</v>
      </c>
      <c r="L154" s="31"/>
      <c r="M154" s="157" t="s">
        <v>1</v>
      </c>
      <c r="N154" s="158" t="s">
        <v>41</v>
      </c>
      <c r="O154" s="54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AR154" s="161" t="s">
        <v>134</v>
      </c>
      <c r="AT154" s="161" t="s">
        <v>129</v>
      </c>
      <c r="AU154" s="161" t="s">
        <v>86</v>
      </c>
      <c r="AY154" s="16" t="s">
        <v>126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6" t="s">
        <v>84</v>
      </c>
      <c r="BK154" s="162">
        <f>ROUND(I154*H154,2)</f>
        <v>0</v>
      </c>
      <c r="BL154" s="16" t="s">
        <v>134</v>
      </c>
      <c r="BM154" s="161" t="s">
        <v>187</v>
      </c>
    </row>
    <row r="155" spans="2:65" s="11" customFormat="1" ht="25.95" customHeight="1">
      <c r="B155" s="136"/>
      <c r="D155" s="137" t="s">
        <v>75</v>
      </c>
      <c r="E155" s="138" t="s">
        <v>188</v>
      </c>
      <c r="F155" s="138" t="s">
        <v>189</v>
      </c>
      <c r="I155" s="139"/>
      <c r="J155" s="140">
        <f>BK155</f>
        <v>0</v>
      </c>
      <c r="L155" s="136"/>
      <c r="M155" s="141"/>
      <c r="N155" s="142"/>
      <c r="O155" s="142"/>
      <c r="P155" s="143">
        <f>P156+P174+P178+P189</f>
        <v>0</v>
      </c>
      <c r="Q155" s="142"/>
      <c r="R155" s="143">
        <f>R156+R174+R178+R189</f>
        <v>2.2218000000000003E-3</v>
      </c>
      <c r="S155" s="142"/>
      <c r="T155" s="144">
        <f>T156+T174+T178+T189</f>
        <v>3.1099781599999998</v>
      </c>
      <c r="AR155" s="137" t="s">
        <v>86</v>
      </c>
      <c r="AT155" s="145" t="s">
        <v>75</v>
      </c>
      <c r="AU155" s="145" t="s">
        <v>76</v>
      </c>
      <c r="AY155" s="137" t="s">
        <v>126</v>
      </c>
      <c r="BK155" s="146">
        <f>BK156+BK174+BK178+BK189</f>
        <v>0</v>
      </c>
    </row>
    <row r="156" spans="2:65" s="11" customFormat="1" ht="22.8" customHeight="1">
      <c r="B156" s="136"/>
      <c r="D156" s="137" t="s">
        <v>75</v>
      </c>
      <c r="E156" s="147" t="s">
        <v>190</v>
      </c>
      <c r="F156" s="147" t="s">
        <v>191</v>
      </c>
      <c r="I156" s="139"/>
      <c r="J156" s="148">
        <f>BK156</f>
        <v>0</v>
      </c>
      <c r="L156" s="136"/>
      <c r="M156" s="141"/>
      <c r="N156" s="142"/>
      <c r="O156" s="142"/>
      <c r="P156" s="143">
        <f>SUM(P157:P173)</f>
        <v>0</v>
      </c>
      <c r="Q156" s="142"/>
      <c r="R156" s="143">
        <f>SUM(R157:R173)</f>
        <v>0</v>
      </c>
      <c r="S156" s="142"/>
      <c r="T156" s="144">
        <f>SUM(T157:T173)</f>
        <v>0.2660285</v>
      </c>
      <c r="AR156" s="137" t="s">
        <v>86</v>
      </c>
      <c r="AT156" s="145" t="s">
        <v>75</v>
      </c>
      <c r="AU156" s="145" t="s">
        <v>84</v>
      </c>
      <c r="AY156" s="137" t="s">
        <v>126</v>
      </c>
      <c r="BK156" s="146">
        <f>SUM(BK157:BK173)</f>
        <v>0</v>
      </c>
    </row>
    <row r="157" spans="2:65" s="1" customFormat="1" ht="14.4" customHeight="1">
      <c r="B157" s="149"/>
      <c r="C157" s="150" t="s">
        <v>192</v>
      </c>
      <c r="D157" s="150" t="s">
        <v>129</v>
      </c>
      <c r="E157" s="151" t="s">
        <v>193</v>
      </c>
      <c r="F157" s="152" t="s">
        <v>194</v>
      </c>
      <c r="G157" s="153" t="s">
        <v>145</v>
      </c>
      <c r="H157" s="154">
        <v>13.824999999999999</v>
      </c>
      <c r="I157" s="155"/>
      <c r="J157" s="156">
        <f>ROUND(I157*H157,2)</f>
        <v>0</v>
      </c>
      <c r="K157" s="152" t="s">
        <v>133</v>
      </c>
      <c r="L157" s="31"/>
      <c r="M157" s="157" t="s">
        <v>1</v>
      </c>
      <c r="N157" s="158" t="s">
        <v>41</v>
      </c>
      <c r="O157" s="54"/>
      <c r="P157" s="159">
        <f>O157*H157</f>
        <v>0</v>
      </c>
      <c r="Q157" s="159">
        <v>0</v>
      </c>
      <c r="R157" s="159">
        <f>Q157*H157</f>
        <v>0</v>
      </c>
      <c r="S157" s="159">
        <v>1.098E-2</v>
      </c>
      <c r="T157" s="160">
        <f>S157*H157</f>
        <v>0.1517985</v>
      </c>
      <c r="AR157" s="161" t="s">
        <v>134</v>
      </c>
      <c r="AT157" s="161" t="s">
        <v>129</v>
      </c>
      <c r="AU157" s="161" t="s">
        <v>86</v>
      </c>
      <c r="AY157" s="16" t="s">
        <v>126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6" t="s">
        <v>84</v>
      </c>
      <c r="BK157" s="162">
        <f>ROUND(I157*H157,2)</f>
        <v>0</v>
      </c>
      <c r="BL157" s="16" t="s">
        <v>134</v>
      </c>
      <c r="BM157" s="161" t="s">
        <v>195</v>
      </c>
    </row>
    <row r="158" spans="2:65" s="12" customFormat="1">
      <c r="B158" s="163"/>
      <c r="D158" s="164" t="s">
        <v>136</v>
      </c>
      <c r="E158" s="165" t="s">
        <v>1</v>
      </c>
      <c r="F158" s="166" t="s">
        <v>196</v>
      </c>
      <c r="H158" s="167">
        <v>13.824999999999999</v>
      </c>
      <c r="I158" s="168"/>
      <c r="L158" s="163"/>
      <c r="M158" s="169"/>
      <c r="N158" s="170"/>
      <c r="O158" s="170"/>
      <c r="P158" s="170"/>
      <c r="Q158" s="170"/>
      <c r="R158" s="170"/>
      <c r="S158" s="170"/>
      <c r="T158" s="171"/>
      <c r="AT158" s="165" t="s">
        <v>136</v>
      </c>
      <c r="AU158" s="165" t="s">
        <v>86</v>
      </c>
      <c r="AV158" s="12" t="s">
        <v>86</v>
      </c>
      <c r="AW158" s="12" t="s">
        <v>32</v>
      </c>
      <c r="AX158" s="12" t="s">
        <v>76</v>
      </c>
      <c r="AY158" s="165" t="s">
        <v>126</v>
      </c>
    </row>
    <row r="159" spans="2:65" s="13" customFormat="1">
      <c r="B159" s="172"/>
      <c r="D159" s="164" t="s">
        <v>136</v>
      </c>
      <c r="E159" s="173" t="s">
        <v>1</v>
      </c>
      <c r="F159" s="174" t="s">
        <v>140</v>
      </c>
      <c r="H159" s="175">
        <v>13.824999999999999</v>
      </c>
      <c r="I159" s="176"/>
      <c r="L159" s="172"/>
      <c r="M159" s="177"/>
      <c r="N159" s="178"/>
      <c r="O159" s="178"/>
      <c r="P159" s="178"/>
      <c r="Q159" s="178"/>
      <c r="R159" s="178"/>
      <c r="S159" s="178"/>
      <c r="T159" s="179"/>
      <c r="AT159" s="173" t="s">
        <v>136</v>
      </c>
      <c r="AU159" s="173" t="s">
        <v>86</v>
      </c>
      <c r="AV159" s="13" t="s">
        <v>134</v>
      </c>
      <c r="AW159" s="13" t="s">
        <v>32</v>
      </c>
      <c r="AX159" s="13" t="s">
        <v>84</v>
      </c>
      <c r="AY159" s="173" t="s">
        <v>126</v>
      </c>
    </row>
    <row r="160" spans="2:65" s="14" customFormat="1">
      <c r="B160" s="190"/>
      <c r="D160" s="164" t="s">
        <v>136</v>
      </c>
      <c r="E160" s="191" t="s">
        <v>1</v>
      </c>
      <c r="F160" s="192" t="s">
        <v>197</v>
      </c>
      <c r="H160" s="191" t="s">
        <v>1</v>
      </c>
      <c r="I160" s="193"/>
      <c r="L160" s="190"/>
      <c r="M160" s="194"/>
      <c r="N160" s="195"/>
      <c r="O160" s="195"/>
      <c r="P160" s="195"/>
      <c r="Q160" s="195"/>
      <c r="R160" s="195"/>
      <c r="S160" s="195"/>
      <c r="T160" s="196"/>
      <c r="AT160" s="191" t="s">
        <v>136</v>
      </c>
      <c r="AU160" s="191" t="s">
        <v>86</v>
      </c>
      <c r="AV160" s="14" t="s">
        <v>84</v>
      </c>
      <c r="AW160" s="14" t="s">
        <v>32</v>
      </c>
      <c r="AX160" s="14" t="s">
        <v>76</v>
      </c>
      <c r="AY160" s="191" t="s">
        <v>126</v>
      </c>
    </row>
    <row r="161" spans="2:65" s="1" customFormat="1" ht="14.4" customHeight="1">
      <c r="B161" s="149"/>
      <c r="C161" s="180" t="s">
        <v>198</v>
      </c>
      <c r="D161" s="180" t="s">
        <v>159</v>
      </c>
      <c r="E161" s="181" t="s">
        <v>199</v>
      </c>
      <c r="F161" s="182" t="s">
        <v>200</v>
      </c>
      <c r="G161" s="183" t="s">
        <v>145</v>
      </c>
      <c r="H161" s="184">
        <v>13.824999999999999</v>
      </c>
      <c r="I161" s="185"/>
      <c r="J161" s="186">
        <f>ROUND(I161*H161,2)</f>
        <v>0</v>
      </c>
      <c r="K161" s="182" t="s">
        <v>1</v>
      </c>
      <c r="L161" s="187"/>
      <c r="M161" s="188" t="s">
        <v>1</v>
      </c>
      <c r="N161" s="189" t="s">
        <v>41</v>
      </c>
      <c r="O161" s="54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AR161" s="161" t="s">
        <v>163</v>
      </c>
      <c r="AT161" s="161" t="s">
        <v>159</v>
      </c>
      <c r="AU161" s="161" t="s">
        <v>86</v>
      </c>
      <c r="AY161" s="16" t="s">
        <v>126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6" t="s">
        <v>84</v>
      </c>
      <c r="BK161" s="162">
        <f>ROUND(I161*H161,2)</f>
        <v>0</v>
      </c>
      <c r="BL161" s="16" t="s">
        <v>134</v>
      </c>
      <c r="BM161" s="161" t="s">
        <v>201</v>
      </c>
    </row>
    <row r="162" spans="2:65" s="1" customFormat="1" ht="14.4" customHeight="1">
      <c r="B162" s="149"/>
      <c r="C162" s="150" t="s">
        <v>202</v>
      </c>
      <c r="D162" s="150" t="s">
        <v>129</v>
      </c>
      <c r="E162" s="151" t="s">
        <v>203</v>
      </c>
      <c r="F162" s="152" t="s">
        <v>204</v>
      </c>
      <c r="G162" s="153" t="s">
        <v>205</v>
      </c>
      <c r="H162" s="154">
        <v>1</v>
      </c>
      <c r="I162" s="155"/>
      <c r="J162" s="156">
        <f>ROUND(I162*H162,2)</f>
        <v>0</v>
      </c>
      <c r="K162" s="152" t="s">
        <v>133</v>
      </c>
      <c r="L162" s="31"/>
      <c r="M162" s="157" t="s">
        <v>1</v>
      </c>
      <c r="N162" s="158" t="s">
        <v>41</v>
      </c>
      <c r="O162" s="54"/>
      <c r="P162" s="159">
        <f>O162*H162</f>
        <v>0</v>
      </c>
      <c r="Q162" s="159">
        <v>0</v>
      </c>
      <c r="R162" s="159">
        <f>Q162*H162</f>
        <v>0</v>
      </c>
      <c r="S162" s="159">
        <v>2.2300000000000002E-3</v>
      </c>
      <c r="T162" s="160">
        <f>S162*H162</f>
        <v>2.2300000000000002E-3</v>
      </c>
      <c r="AR162" s="161" t="s">
        <v>206</v>
      </c>
      <c r="AT162" s="161" t="s">
        <v>129</v>
      </c>
      <c r="AU162" s="161" t="s">
        <v>86</v>
      </c>
      <c r="AY162" s="16" t="s">
        <v>126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6" t="s">
        <v>84</v>
      </c>
      <c r="BK162" s="162">
        <f>ROUND(I162*H162,2)</f>
        <v>0</v>
      </c>
      <c r="BL162" s="16" t="s">
        <v>206</v>
      </c>
      <c r="BM162" s="161" t="s">
        <v>207</v>
      </c>
    </row>
    <row r="163" spans="2:65" s="12" customFormat="1">
      <c r="B163" s="163"/>
      <c r="D163" s="164" t="s">
        <v>136</v>
      </c>
      <c r="E163" s="165" t="s">
        <v>1</v>
      </c>
      <c r="F163" s="166" t="s">
        <v>84</v>
      </c>
      <c r="H163" s="167">
        <v>1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136</v>
      </c>
      <c r="AU163" s="165" t="s">
        <v>86</v>
      </c>
      <c r="AV163" s="12" t="s">
        <v>86</v>
      </c>
      <c r="AW163" s="12" t="s">
        <v>32</v>
      </c>
      <c r="AX163" s="12" t="s">
        <v>76</v>
      </c>
      <c r="AY163" s="165" t="s">
        <v>126</v>
      </c>
    </row>
    <row r="164" spans="2:65" s="13" customFormat="1">
      <c r="B164" s="172"/>
      <c r="D164" s="164" t="s">
        <v>136</v>
      </c>
      <c r="E164" s="173" t="s">
        <v>1</v>
      </c>
      <c r="F164" s="174" t="s">
        <v>140</v>
      </c>
      <c r="H164" s="175">
        <v>1</v>
      </c>
      <c r="I164" s="176"/>
      <c r="L164" s="172"/>
      <c r="M164" s="177"/>
      <c r="N164" s="178"/>
      <c r="O164" s="178"/>
      <c r="P164" s="178"/>
      <c r="Q164" s="178"/>
      <c r="R164" s="178"/>
      <c r="S164" s="178"/>
      <c r="T164" s="179"/>
      <c r="AT164" s="173" t="s">
        <v>136</v>
      </c>
      <c r="AU164" s="173" t="s">
        <v>86</v>
      </c>
      <c r="AV164" s="13" t="s">
        <v>134</v>
      </c>
      <c r="AW164" s="13" t="s">
        <v>32</v>
      </c>
      <c r="AX164" s="13" t="s">
        <v>84</v>
      </c>
      <c r="AY164" s="173" t="s">
        <v>126</v>
      </c>
    </row>
    <row r="165" spans="2:65" s="1" customFormat="1" ht="14.4" customHeight="1">
      <c r="B165" s="149"/>
      <c r="C165" s="150" t="s">
        <v>208</v>
      </c>
      <c r="D165" s="150" t="s">
        <v>129</v>
      </c>
      <c r="E165" s="151" t="s">
        <v>209</v>
      </c>
      <c r="F165" s="152" t="s">
        <v>210</v>
      </c>
      <c r="G165" s="153" t="s">
        <v>205</v>
      </c>
      <c r="H165" s="154">
        <v>4</v>
      </c>
      <c r="I165" s="155"/>
      <c r="J165" s="156">
        <f>ROUND(I165*H165,2)</f>
        <v>0</v>
      </c>
      <c r="K165" s="152" t="s">
        <v>133</v>
      </c>
      <c r="L165" s="31"/>
      <c r="M165" s="157" t="s">
        <v>1</v>
      </c>
      <c r="N165" s="158" t="s">
        <v>41</v>
      </c>
      <c r="O165" s="54"/>
      <c r="P165" s="159">
        <f>O165*H165</f>
        <v>0</v>
      </c>
      <c r="Q165" s="159">
        <v>0</v>
      </c>
      <c r="R165" s="159">
        <f>Q165*H165</f>
        <v>0</v>
      </c>
      <c r="S165" s="159">
        <v>2.8000000000000001E-2</v>
      </c>
      <c r="T165" s="160">
        <f>S165*H165</f>
        <v>0.112</v>
      </c>
      <c r="AR165" s="161" t="s">
        <v>206</v>
      </c>
      <c r="AT165" s="161" t="s">
        <v>129</v>
      </c>
      <c r="AU165" s="161" t="s">
        <v>86</v>
      </c>
      <c r="AY165" s="16" t="s">
        <v>126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6" t="s">
        <v>84</v>
      </c>
      <c r="BK165" s="162">
        <f>ROUND(I165*H165,2)</f>
        <v>0</v>
      </c>
      <c r="BL165" s="16" t="s">
        <v>206</v>
      </c>
      <c r="BM165" s="161" t="s">
        <v>211</v>
      </c>
    </row>
    <row r="166" spans="2:65" s="12" customFormat="1">
      <c r="B166" s="163"/>
      <c r="D166" s="164" t="s">
        <v>136</v>
      </c>
      <c r="E166" s="165" t="s">
        <v>1</v>
      </c>
      <c r="F166" s="166" t="s">
        <v>86</v>
      </c>
      <c r="H166" s="167">
        <v>2</v>
      </c>
      <c r="I166" s="168"/>
      <c r="L166" s="163"/>
      <c r="M166" s="169"/>
      <c r="N166" s="170"/>
      <c r="O166" s="170"/>
      <c r="P166" s="170"/>
      <c r="Q166" s="170"/>
      <c r="R166" s="170"/>
      <c r="S166" s="170"/>
      <c r="T166" s="171"/>
      <c r="AT166" s="165" t="s">
        <v>136</v>
      </c>
      <c r="AU166" s="165" t="s">
        <v>86</v>
      </c>
      <c r="AV166" s="12" t="s">
        <v>86</v>
      </c>
      <c r="AW166" s="12" t="s">
        <v>32</v>
      </c>
      <c r="AX166" s="12" t="s">
        <v>76</v>
      </c>
      <c r="AY166" s="165" t="s">
        <v>126</v>
      </c>
    </row>
    <row r="167" spans="2:65" s="12" customFormat="1">
      <c r="B167" s="163"/>
      <c r="D167" s="164" t="s">
        <v>136</v>
      </c>
      <c r="E167" s="165" t="s">
        <v>1</v>
      </c>
      <c r="F167" s="166" t="s">
        <v>86</v>
      </c>
      <c r="H167" s="167">
        <v>2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65" t="s">
        <v>136</v>
      </c>
      <c r="AU167" s="165" t="s">
        <v>86</v>
      </c>
      <c r="AV167" s="12" t="s">
        <v>86</v>
      </c>
      <c r="AW167" s="12" t="s">
        <v>32</v>
      </c>
      <c r="AX167" s="12" t="s">
        <v>76</v>
      </c>
      <c r="AY167" s="165" t="s">
        <v>126</v>
      </c>
    </row>
    <row r="168" spans="2:65" s="13" customFormat="1">
      <c r="B168" s="172"/>
      <c r="D168" s="164" t="s">
        <v>136</v>
      </c>
      <c r="E168" s="173" t="s">
        <v>1</v>
      </c>
      <c r="F168" s="174" t="s">
        <v>140</v>
      </c>
      <c r="H168" s="175">
        <v>4</v>
      </c>
      <c r="I168" s="176"/>
      <c r="L168" s="172"/>
      <c r="M168" s="177"/>
      <c r="N168" s="178"/>
      <c r="O168" s="178"/>
      <c r="P168" s="178"/>
      <c r="Q168" s="178"/>
      <c r="R168" s="178"/>
      <c r="S168" s="178"/>
      <c r="T168" s="179"/>
      <c r="AT168" s="173" t="s">
        <v>136</v>
      </c>
      <c r="AU168" s="173" t="s">
        <v>86</v>
      </c>
      <c r="AV168" s="13" t="s">
        <v>134</v>
      </c>
      <c r="AW168" s="13" t="s">
        <v>32</v>
      </c>
      <c r="AX168" s="13" t="s">
        <v>84</v>
      </c>
      <c r="AY168" s="173" t="s">
        <v>126</v>
      </c>
    </row>
    <row r="169" spans="2:65" s="1" customFormat="1" ht="14.4" customHeight="1">
      <c r="B169" s="149"/>
      <c r="C169" s="180" t="s">
        <v>8</v>
      </c>
      <c r="D169" s="180" t="s">
        <v>159</v>
      </c>
      <c r="E169" s="181" t="s">
        <v>212</v>
      </c>
      <c r="F169" s="182" t="s">
        <v>213</v>
      </c>
      <c r="G169" s="183" t="s">
        <v>162</v>
      </c>
      <c r="H169" s="184">
        <v>12</v>
      </c>
      <c r="I169" s="185"/>
      <c r="J169" s="186">
        <f>ROUND(I169*H169,2)</f>
        <v>0</v>
      </c>
      <c r="K169" s="182" t="s">
        <v>1</v>
      </c>
      <c r="L169" s="187"/>
      <c r="M169" s="188" t="s">
        <v>1</v>
      </c>
      <c r="N169" s="189" t="s">
        <v>41</v>
      </c>
      <c r="O169" s="54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AR169" s="161" t="s">
        <v>214</v>
      </c>
      <c r="AT169" s="161" t="s">
        <v>159</v>
      </c>
      <c r="AU169" s="161" t="s">
        <v>86</v>
      </c>
      <c r="AY169" s="16" t="s">
        <v>126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6" t="s">
        <v>84</v>
      </c>
      <c r="BK169" s="162">
        <f>ROUND(I169*H169,2)</f>
        <v>0</v>
      </c>
      <c r="BL169" s="16" t="s">
        <v>206</v>
      </c>
      <c r="BM169" s="161" t="s">
        <v>215</v>
      </c>
    </row>
    <row r="170" spans="2:65" s="1" customFormat="1" ht="14.4" customHeight="1">
      <c r="B170" s="149"/>
      <c r="C170" s="180" t="s">
        <v>206</v>
      </c>
      <c r="D170" s="180" t="s">
        <v>159</v>
      </c>
      <c r="E170" s="181" t="s">
        <v>216</v>
      </c>
      <c r="F170" s="182" t="s">
        <v>217</v>
      </c>
      <c r="G170" s="183" t="s">
        <v>162</v>
      </c>
      <c r="H170" s="184">
        <v>1</v>
      </c>
      <c r="I170" s="185"/>
      <c r="J170" s="186">
        <f>ROUND(I170*H170,2)</f>
        <v>0</v>
      </c>
      <c r="K170" s="182" t="s">
        <v>1</v>
      </c>
      <c r="L170" s="187"/>
      <c r="M170" s="188" t="s">
        <v>1</v>
      </c>
      <c r="N170" s="189" t="s">
        <v>41</v>
      </c>
      <c r="O170" s="54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AR170" s="161" t="s">
        <v>214</v>
      </c>
      <c r="AT170" s="161" t="s">
        <v>159</v>
      </c>
      <c r="AU170" s="161" t="s">
        <v>86</v>
      </c>
      <c r="AY170" s="16" t="s">
        <v>126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6" t="s">
        <v>84</v>
      </c>
      <c r="BK170" s="162">
        <f>ROUND(I170*H170,2)</f>
        <v>0</v>
      </c>
      <c r="BL170" s="16" t="s">
        <v>206</v>
      </c>
      <c r="BM170" s="161" t="s">
        <v>218</v>
      </c>
    </row>
    <row r="171" spans="2:65" s="1" customFormat="1" ht="14.4" customHeight="1">
      <c r="B171" s="149"/>
      <c r="C171" s="180" t="s">
        <v>219</v>
      </c>
      <c r="D171" s="180" t="s">
        <v>159</v>
      </c>
      <c r="E171" s="181" t="s">
        <v>220</v>
      </c>
      <c r="F171" s="182" t="s">
        <v>221</v>
      </c>
      <c r="G171" s="183" t="s">
        <v>162</v>
      </c>
      <c r="H171" s="184">
        <v>5</v>
      </c>
      <c r="I171" s="185"/>
      <c r="J171" s="186">
        <f>ROUND(I171*H171,2)</f>
        <v>0</v>
      </c>
      <c r="K171" s="182" t="s">
        <v>1</v>
      </c>
      <c r="L171" s="187"/>
      <c r="M171" s="188" t="s">
        <v>1</v>
      </c>
      <c r="N171" s="189" t="s">
        <v>41</v>
      </c>
      <c r="O171" s="54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AR171" s="161" t="s">
        <v>214</v>
      </c>
      <c r="AT171" s="161" t="s">
        <v>159</v>
      </c>
      <c r="AU171" s="161" t="s">
        <v>86</v>
      </c>
      <c r="AY171" s="16" t="s">
        <v>126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84</v>
      </c>
      <c r="BK171" s="162">
        <f>ROUND(I171*H171,2)</f>
        <v>0</v>
      </c>
      <c r="BL171" s="16" t="s">
        <v>206</v>
      </c>
      <c r="BM171" s="161" t="s">
        <v>222</v>
      </c>
    </row>
    <row r="172" spans="2:65" s="1" customFormat="1" ht="14.4" customHeight="1">
      <c r="B172" s="149"/>
      <c r="C172" s="180" t="s">
        <v>223</v>
      </c>
      <c r="D172" s="180" t="s">
        <v>159</v>
      </c>
      <c r="E172" s="181" t="s">
        <v>224</v>
      </c>
      <c r="F172" s="182" t="s">
        <v>225</v>
      </c>
      <c r="G172" s="183" t="s">
        <v>162</v>
      </c>
      <c r="H172" s="184">
        <v>4</v>
      </c>
      <c r="I172" s="185"/>
      <c r="J172" s="186">
        <f>ROUND(I172*H172,2)</f>
        <v>0</v>
      </c>
      <c r="K172" s="182" t="s">
        <v>1</v>
      </c>
      <c r="L172" s="187"/>
      <c r="M172" s="188" t="s">
        <v>1</v>
      </c>
      <c r="N172" s="189" t="s">
        <v>41</v>
      </c>
      <c r="O172" s="54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AR172" s="161" t="s">
        <v>214</v>
      </c>
      <c r="AT172" s="161" t="s">
        <v>159</v>
      </c>
      <c r="AU172" s="161" t="s">
        <v>86</v>
      </c>
      <c r="AY172" s="16" t="s">
        <v>126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6" t="s">
        <v>84</v>
      </c>
      <c r="BK172" s="162">
        <f>ROUND(I172*H172,2)</f>
        <v>0</v>
      </c>
      <c r="BL172" s="16" t="s">
        <v>206</v>
      </c>
      <c r="BM172" s="161" t="s">
        <v>226</v>
      </c>
    </row>
    <row r="173" spans="2:65" s="1" customFormat="1" ht="14.4" customHeight="1">
      <c r="B173" s="149"/>
      <c r="C173" s="150" t="s">
        <v>227</v>
      </c>
      <c r="D173" s="150" t="s">
        <v>129</v>
      </c>
      <c r="E173" s="151" t="s">
        <v>228</v>
      </c>
      <c r="F173" s="152" t="s">
        <v>229</v>
      </c>
      <c r="G173" s="153" t="s">
        <v>230</v>
      </c>
      <c r="H173" s="197"/>
      <c r="I173" s="155"/>
      <c r="J173" s="156">
        <f>ROUND(I173*H173,2)</f>
        <v>0</v>
      </c>
      <c r="K173" s="152" t="s">
        <v>133</v>
      </c>
      <c r="L173" s="31"/>
      <c r="M173" s="157" t="s">
        <v>1</v>
      </c>
      <c r="N173" s="158" t="s">
        <v>41</v>
      </c>
      <c r="O173" s="54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AR173" s="161" t="s">
        <v>206</v>
      </c>
      <c r="AT173" s="161" t="s">
        <v>129</v>
      </c>
      <c r="AU173" s="161" t="s">
        <v>86</v>
      </c>
      <c r="AY173" s="16" t="s">
        <v>126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6" t="s">
        <v>84</v>
      </c>
      <c r="BK173" s="162">
        <f>ROUND(I173*H173,2)</f>
        <v>0</v>
      </c>
      <c r="BL173" s="16" t="s">
        <v>206</v>
      </c>
      <c r="BM173" s="161" t="s">
        <v>231</v>
      </c>
    </row>
    <row r="174" spans="2:65" s="11" customFormat="1" ht="22.8" customHeight="1">
      <c r="B174" s="136"/>
      <c r="D174" s="137" t="s">
        <v>75</v>
      </c>
      <c r="E174" s="147" t="s">
        <v>232</v>
      </c>
      <c r="F174" s="147" t="s">
        <v>233</v>
      </c>
      <c r="I174" s="139"/>
      <c r="J174" s="148">
        <f>BK174</f>
        <v>0</v>
      </c>
      <c r="L174" s="136"/>
      <c r="M174" s="141"/>
      <c r="N174" s="142"/>
      <c r="O174" s="142"/>
      <c r="P174" s="143">
        <f>SUM(P175:P177)</f>
        <v>0</v>
      </c>
      <c r="Q174" s="142"/>
      <c r="R174" s="143">
        <f>SUM(R175:R177)</f>
        <v>0</v>
      </c>
      <c r="S174" s="142"/>
      <c r="T174" s="144">
        <f>SUM(T175:T177)</f>
        <v>6.6369659999999997E-2</v>
      </c>
      <c r="AR174" s="137" t="s">
        <v>86</v>
      </c>
      <c r="AT174" s="145" t="s">
        <v>75</v>
      </c>
      <c r="AU174" s="145" t="s">
        <v>84</v>
      </c>
      <c r="AY174" s="137" t="s">
        <v>126</v>
      </c>
      <c r="BK174" s="146">
        <f>SUM(BK175:BK177)</f>
        <v>0</v>
      </c>
    </row>
    <row r="175" spans="2:65" s="1" customFormat="1" ht="14.4" customHeight="1">
      <c r="B175" s="149"/>
      <c r="C175" s="150" t="s">
        <v>234</v>
      </c>
      <c r="D175" s="150" t="s">
        <v>129</v>
      </c>
      <c r="E175" s="151" t="s">
        <v>235</v>
      </c>
      <c r="F175" s="152" t="s">
        <v>236</v>
      </c>
      <c r="G175" s="153" t="s">
        <v>145</v>
      </c>
      <c r="H175" s="154">
        <v>0.79800000000000004</v>
      </c>
      <c r="I175" s="155"/>
      <c r="J175" s="156">
        <f>ROUND(I175*H175,2)</f>
        <v>0</v>
      </c>
      <c r="K175" s="152" t="s">
        <v>133</v>
      </c>
      <c r="L175" s="31"/>
      <c r="M175" s="157" t="s">
        <v>1</v>
      </c>
      <c r="N175" s="158" t="s">
        <v>41</v>
      </c>
      <c r="O175" s="54"/>
      <c r="P175" s="159">
        <f>O175*H175</f>
        <v>0</v>
      </c>
      <c r="Q175" s="159">
        <v>0</v>
      </c>
      <c r="R175" s="159">
        <f>Q175*H175</f>
        <v>0</v>
      </c>
      <c r="S175" s="159">
        <v>8.3169999999999994E-2</v>
      </c>
      <c r="T175" s="160">
        <f>S175*H175</f>
        <v>6.6369659999999997E-2</v>
      </c>
      <c r="AR175" s="161" t="s">
        <v>206</v>
      </c>
      <c r="AT175" s="161" t="s">
        <v>129</v>
      </c>
      <c r="AU175" s="161" t="s">
        <v>86</v>
      </c>
      <c r="AY175" s="16" t="s">
        <v>126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6" t="s">
        <v>84</v>
      </c>
      <c r="BK175" s="162">
        <f>ROUND(I175*H175,2)</f>
        <v>0</v>
      </c>
      <c r="BL175" s="16" t="s">
        <v>206</v>
      </c>
      <c r="BM175" s="161" t="s">
        <v>237</v>
      </c>
    </row>
    <row r="176" spans="2:65" s="12" customFormat="1">
      <c r="B176" s="163"/>
      <c r="D176" s="164" t="s">
        <v>136</v>
      </c>
      <c r="E176" s="165" t="s">
        <v>1</v>
      </c>
      <c r="F176" s="166" t="s">
        <v>238</v>
      </c>
      <c r="H176" s="167">
        <v>0.79800000000000004</v>
      </c>
      <c r="I176" s="168"/>
      <c r="L176" s="163"/>
      <c r="M176" s="169"/>
      <c r="N176" s="170"/>
      <c r="O176" s="170"/>
      <c r="P176" s="170"/>
      <c r="Q176" s="170"/>
      <c r="R176" s="170"/>
      <c r="S176" s="170"/>
      <c r="T176" s="171"/>
      <c r="AT176" s="165" t="s">
        <v>136</v>
      </c>
      <c r="AU176" s="165" t="s">
        <v>86</v>
      </c>
      <c r="AV176" s="12" t="s">
        <v>86</v>
      </c>
      <c r="AW176" s="12" t="s">
        <v>32</v>
      </c>
      <c r="AX176" s="12" t="s">
        <v>76</v>
      </c>
      <c r="AY176" s="165" t="s">
        <v>126</v>
      </c>
    </row>
    <row r="177" spans="2:65" s="13" customFormat="1">
      <c r="B177" s="172"/>
      <c r="D177" s="164" t="s">
        <v>136</v>
      </c>
      <c r="E177" s="173" t="s">
        <v>1</v>
      </c>
      <c r="F177" s="174" t="s">
        <v>140</v>
      </c>
      <c r="H177" s="175">
        <v>0.79800000000000004</v>
      </c>
      <c r="I177" s="176"/>
      <c r="L177" s="172"/>
      <c r="M177" s="177"/>
      <c r="N177" s="178"/>
      <c r="O177" s="178"/>
      <c r="P177" s="178"/>
      <c r="Q177" s="178"/>
      <c r="R177" s="178"/>
      <c r="S177" s="178"/>
      <c r="T177" s="179"/>
      <c r="AT177" s="173" t="s">
        <v>136</v>
      </c>
      <c r="AU177" s="173" t="s">
        <v>86</v>
      </c>
      <c r="AV177" s="13" t="s">
        <v>134</v>
      </c>
      <c r="AW177" s="13" t="s">
        <v>32</v>
      </c>
      <c r="AX177" s="13" t="s">
        <v>84</v>
      </c>
      <c r="AY177" s="173" t="s">
        <v>126</v>
      </c>
    </row>
    <row r="178" spans="2:65" s="11" customFormat="1" ht="22.8" customHeight="1">
      <c r="B178" s="136"/>
      <c r="D178" s="137" t="s">
        <v>75</v>
      </c>
      <c r="E178" s="147" t="s">
        <v>239</v>
      </c>
      <c r="F178" s="147" t="s">
        <v>240</v>
      </c>
      <c r="I178" s="139"/>
      <c r="J178" s="148">
        <f>BK178</f>
        <v>0</v>
      </c>
      <c r="L178" s="136"/>
      <c r="M178" s="141"/>
      <c r="N178" s="142"/>
      <c r="O178" s="142"/>
      <c r="P178" s="143">
        <f>SUM(P179:P188)</f>
        <v>0</v>
      </c>
      <c r="Q178" s="142"/>
      <c r="R178" s="143">
        <f>SUM(R179:R188)</f>
        <v>0</v>
      </c>
      <c r="S178" s="142"/>
      <c r="T178" s="144">
        <f>SUM(T179:T188)</f>
        <v>2.7775799999999999</v>
      </c>
      <c r="AR178" s="137" t="s">
        <v>86</v>
      </c>
      <c r="AT178" s="145" t="s">
        <v>75</v>
      </c>
      <c r="AU178" s="145" t="s">
        <v>84</v>
      </c>
      <c r="AY178" s="137" t="s">
        <v>126</v>
      </c>
      <c r="BK178" s="146">
        <f>SUM(BK179:BK188)</f>
        <v>0</v>
      </c>
    </row>
    <row r="179" spans="2:65" s="1" customFormat="1" ht="14.4" customHeight="1">
      <c r="B179" s="149"/>
      <c r="C179" s="150" t="s">
        <v>7</v>
      </c>
      <c r="D179" s="150" t="s">
        <v>129</v>
      </c>
      <c r="E179" s="151" t="s">
        <v>241</v>
      </c>
      <c r="F179" s="152" t="s">
        <v>242</v>
      </c>
      <c r="G179" s="153" t="s">
        <v>132</v>
      </c>
      <c r="H179" s="154">
        <v>47.58</v>
      </c>
      <c r="I179" s="155"/>
      <c r="J179" s="156">
        <f>ROUND(I179*H179,2)</f>
        <v>0</v>
      </c>
      <c r="K179" s="152" t="s">
        <v>133</v>
      </c>
      <c r="L179" s="31"/>
      <c r="M179" s="157" t="s">
        <v>1</v>
      </c>
      <c r="N179" s="158" t="s">
        <v>41</v>
      </c>
      <c r="O179" s="54"/>
      <c r="P179" s="159">
        <f>O179*H179</f>
        <v>0</v>
      </c>
      <c r="Q179" s="159">
        <v>0</v>
      </c>
      <c r="R179" s="159">
        <f>Q179*H179</f>
        <v>0</v>
      </c>
      <c r="S179" s="159">
        <v>1E-3</v>
      </c>
      <c r="T179" s="160">
        <f>S179*H179</f>
        <v>4.7579999999999997E-2</v>
      </c>
      <c r="AR179" s="161" t="s">
        <v>206</v>
      </c>
      <c r="AT179" s="161" t="s">
        <v>129</v>
      </c>
      <c r="AU179" s="161" t="s">
        <v>86</v>
      </c>
      <c r="AY179" s="16" t="s">
        <v>126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6" t="s">
        <v>84</v>
      </c>
      <c r="BK179" s="162">
        <f>ROUND(I179*H179,2)</f>
        <v>0</v>
      </c>
      <c r="BL179" s="16" t="s">
        <v>206</v>
      </c>
      <c r="BM179" s="161" t="s">
        <v>243</v>
      </c>
    </row>
    <row r="180" spans="2:65" s="12" customFormat="1">
      <c r="B180" s="163"/>
      <c r="D180" s="164" t="s">
        <v>136</v>
      </c>
      <c r="E180" s="165" t="s">
        <v>1</v>
      </c>
      <c r="F180" s="166" t="s">
        <v>244</v>
      </c>
      <c r="H180" s="167">
        <v>14.13</v>
      </c>
      <c r="I180" s="168"/>
      <c r="L180" s="163"/>
      <c r="M180" s="169"/>
      <c r="N180" s="170"/>
      <c r="O180" s="170"/>
      <c r="P180" s="170"/>
      <c r="Q180" s="170"/>
      <c r="R180" s="170"/>
      <c r="S180" s="170"/>
      <c r="T180" s="171"/>
      <c r="AT180" s="165" t="s">
        <v>136</v>
      </c>
      <c r="AU180" s="165" t="s">
        <v>86</v>
      </c>
      <c r="AV180" s="12" t="s">
        <v>86</v>
      </c>
      <c r="AW180" s="12" t="s">
        <v>32</v>
      </c>
      <c r="AX180" s="12" t="s">
        <v>76</v>
      </c>
      <c r="AY180" s="165" t="s">
        <v>126</v>
      </c>
    </row>
    <row r="181" spans="2:65" s="12" customFormat="1">
      <c r="B181" s="163"/>
      <c r="D181" s="164" t="s">
        <v>136</v>
      </c>
      <c r="E181" s="165" t="s">
        <v>1</v>
      </c>
      <c r="F181" s="166" t="s">
        <v>244</v>
      </c>
      <c r="H181" s="167">
        <v>14.13</v>
      </c>
      <c r="I181" s="168"/>
      <c r="L181" s="163"/>
      <c r="M181" s="169"/>
      <c r="N181" s="170"/>
      <c r="O181" s="170"/>
      <c r="P181" s="170"/>
      <c r="Q181" s="170"/>
      <c r="R181" s="170"/>
      <c r="S181" s="170"/>
      <c r="T181" s="171"/>
      <c r="AT181" s="165" t="s">
        <v>136</v>
      </c>
      <c r="AU181" s="165" t="s">
        <v>86</v>
      </c>
      <c r="AV181" s="12" t="s">
        <v>86</v>
      </c>
      <c r="AW181" s="12" t="s">
        <v>32</v>
      </c>
      <c r="AX181" s="12" t="s">
        <v>76</v>
      </c>
      <c r="AY181" s="165" t="s">
        <v>126</v>
      </c>
    </row>
    <row r="182" spans="2:65" s="12" customFormat="1">
      <c r="B182" s="163"/>
      <c r="D182" s="164" t="s">
        <v>136</v>
      </c>
      <c r="E182" s="165" t="s">
        <v>1</v>
      </c>
      <c r="F182" s="166" t="s">
        <v>245</v>
      </c>
      <c r="H182" s="167">
        <v>9.66</v>
      </c>
      <c r="I182" s="168"/>
      <c r="L182" s="163"/>
      <c r="M182" s="169"/>
      <c r="N182" s="170"/>
      <c r="O182" s="170"/>
      <c r="P182" s="170"/>
      <c r="Q182" s="170"/>
      <c r="R182" s="170"/>
      <c r="S182" s="170"/>
      <c r="T182" s="171"/>
      <c r="AT182" s="165" t="s">
        <v>136</v>
      </c>
      <c r="AU182" s="165" t="s">
        <v>86</v>
      </c>
      <c r="AV182" s="12" t="s">
        <v>86</v>
      </c>
      <c r="AW182" s="12" t="s">
        <v>32</v>
      </c>
      <c r="AX182" s="12" t="s">
        <v>76</v>
      </c>
      <c r="AY182" s="165" t="s">
        <v>126</v>
      </c>
    </row>
    <row r="183" spans="2:65" s="12" customFormat="1">
      <c r="B183" s="163"/>
      <c r="D183" s="164" t="s">
        <v>136</v>
      </c>
      <c r="E183" s="165" t="s">
        <v>1</v>
      </c>
      <c r="F183" s="166" t="s">
        <v>245</v>
      </c>
      <c r="H183" s="167">
        <v>9.66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136</v>
      </c>
      <c r="AU183" s="165" t="s">
        <v>86</v>
      </c>
      <c r="AV183" s="12" t="s">
        <v>86</v>
      </c>
      <c r="AW183" s="12" t="s">
        <v>32</v>
      </c>
      <c r="AX183" s="12" t="s">
        <v>76</v>
      </c>
      <c r="AY183" s="165" t="s">
        <v>126</v>
      </c>
    </row>
    <row r="184" spans="2:65" s="13" customFormat="1">
      <c r="B184" s="172"/>
      <c r="D184" s="164" t="s">
        <v>136</v>
      </c>
      <c r="E184" s="173" t="s">
        <v>1</v>
      </c>
      <c r="F184" s="174" t="s">
        <v>140</v>
      </c>
      <c r="H184" s="175">
        <v>47.58</v>
      </c>
      <c r="I184" s="176"/>
      <c r="L184" s="172"/>
      <c r="M184" s="177"/>
      <c r="N184" s="178"/>
      <c r="O184" s="178"/>
      <c r="P184" s="178"/>
      <c r="Q184" s="178"/>
      <c r="R184" s="178"/>
      <c r="S184" s="178"/>
      <c r="T184" s="179"/>
      <c r="AT184" s="173" t="s">
        <v>136</v>
      </c>
      <c r="AU184" s="173" t="s">
        <v>86</v>
      </c>
      <c r="AV184" s="13" t="s">
        <v>134</v>
      </c>
      <c r="AW184" s="13" t="s">
        <v>32</v>
      </c>
      <c r="AX184" s="13" t="s">
        <v>84</v>
      </c>
      <c r="AY184" s="173" t="s">
        <v>126</v>
      </c>
    </row>
    <row r="185" spans="2:65" s="1" customFormat="1" ht="14.4" customHeight="1">
      <c r="B185" s="149"/>
      <c r="C185" s="150" t="s">
        <v>246</v>
      </c>
      <c r="D185" s="150" t="s">
        <v>129</v>
      </c>
      <c r="E185" s="151" t="s">
        <v>247</v>
      </c>
      <c r="F185" s="152" t="s">
        <v>248</v>
      </c>
      <c r="G185" s="153" t="s">
        <v>145</v>
      </c>
      <c r="H185" s="154">
        <v>136.5</v>
      </c>
      <c r="I185" s="155"/>
      <c r="J185" s="156">
        <f>ROUND(I185*H185,2)</f>
        <v>0</v>
      </c>
      <c r="K185" s="152" t="s">
        <v>133</v>
      </c>
      <c r="L185" s="31"/>
      <c r="M185" s="157" t="s">
        <v>1</v>
      </c>
      <c r="N185" s="158" t="s">
        <v>41</v>
      </c>
      <c r="O185" s="54"/>
      <c r="P185" s="159">
        <f>O185*H185</f>
        <v>0</v>
      </c>
      <c r="Q185" s="159">
        <v>0</v>
      </c>
      <c r="R185" s="159">
        <f>Q185*H185</f>
        <v>0</v>
      </c>
      <c r="S185" s="159">
        <v>0.02</v>
      </c>
      <c r="T185" s="160">
        <f>S185*H185</f>
        <v>2.73</v>
      </c>
      <c r="AR185" s="161" t="s">
        <v>206</v>
      </c>
      <c r="AT185" s="161" t="s">
        <v>129</v>
      </c>
      <c r="AU185" s="161" t="s">
        <v>86</v>
      </c>
      <c r="AY185" s="16" t="s">
        <v>126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6" t="s">
        <v>84</v>
      </c>
      <c r="BK185" s="162">
        <f>ROUND(I185*H185,2)</f>
        <v>0</v>
      </c>
      <c r="BL185" s="16" t="s">
        <v>206</v>
      </c>
      <c r="BM185" s="161" t="s">
        <v>249</v>
      </c>
    </row>
    <row r="186" spans="2:65" s="12" customFormat="1">
      <c r="B186" s="163"/>
      <c r="D186" s="164" t="s">
        <v>136</v>
      </c>
      <c r="E186" s="165" t="s">
        <v>1</v>
      </c>
      <c r="F186" s="166" t="s">
        <v>250</v>
      </c>
      <c r="H186" s="167">
        <v>136.5</v>
      </c>
      <c r="I186" s="168"/>
      <c r="L186" s="163"/>
      <c r="M186" s="169"/>
      <c r="N186" s="170"/>
      <c r="O186" s="170"/>
      <c r="P186" s="170"/>
      <c r="Q186" s="170"/>
      <c r="R186" s="170"/>
      <c r="S186" s="170"/>
      <c r="T186" s="171"/>
      <c r="AT186" s="165" t="s">
        <v>136</v>
      </c>
      <c r="AU186" s="165" t="s">
        <v>86</v>
      </c>
      <c r="AV186" s="12" t="s">
        <v>86</v>
      </c>
      <c r="AW186" s="12" t="s">
        <v>32</v>
      </c>
      <c r="AX186" s="12" t="s">
        <v>76</v>
      </c>
      <c r="AY186" s="165" t="s">
        <v>126</v>
      </c>
    </row>
    <row r="187" spans="2:65" s="13" customFormat="1">
      <c r="B187" s="172"/>
      <c r="D187" s="164" t="s">
        <v>136</v>
      </c>
      <c r="E187" s="173" t="s">
        <v>1</v>
      </c>
      <c r="F187" s="174" t="s">
        <v>140</v>
      </c>
      <c r="H187" s="175">
        <v>136.5</v>
      </c>
      <c r="I187" s="176"/>
      <c r="L187" s="172"/>
      <c r="M187" s="177"/>
      <c r="N187" s="178"/>
      <c r="O187" s="178"/>
      <c r="P187" s="178"/>
      <c r="Q187" s="178"/>
      <c r="R187" s="178"/>
      <c r="S187" s="178"/>
      <c r="T187" s="179"/>
      <c r="AT187" s="173" t="s">
        <v>136</v>
      </c>
      <c r="AU187" s="173" t="s">
        <v>86</v>
      </c>
      <c r="AV187" s="13" t="s">
        <v>134</v>
      </c>
      <c r="AW187" s="13" t="s">
        <v>32</v>
      </c>
      <c r="AX187" s="13" t="s">
        <v>84</v>
      </c>
      <c r="AY187" s="173" t="s">
        <v>126</v>
      </c>
    </row>
    <row r="188" spans="2:65" s="1" customFormat="1" ht="14.4" customHeight="1">
      <c r="B188" s="149"/>
      <c r="C188" s="180" t="s">
        <v>251</v>
      </c>
      <c r="D188" s="180" t="s">
        <v>159</v>
      </c>
      <c r="E188" s="181" t="s">
        <v>252</v>
      </c>
      <c r="F188" s="182" t="s">
        <v>253</v>
      </c>
      <c r="G188" s="183" t="s">
        <v>145</v>
      </c>
      <c r="H188" s="184">
        <v>136.5</v>
      </c>
      <c r="I188" s="185"/>
      <c r="J188" s="186">
        <f>ROUND(I188*H188,2)</f>
        <v>0</v>
      </c>
      <c r="K188" s="182" t="s">
        <v>1</v>
      </c>
      <c r="L188" s="187"/>
      <c r="M188" s="188" t="s">
        <v>1</v>
      </c>
      <c r="N188" s="189" t="s">
        <v>41</v>
      </c>
      <c r="O188" s="54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AR188" s="161" t="s">
        <v>214</v>
      </c>
      <c r="AT188" s="161" t="s">
        <v>159</v>
      </c>
      <c r="AU188" s="161" t="s">
        <v>86</v>
      </c>
      <c r="AY188" s="16" t="s">
        <v>126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6" t="s">
        <v>84</v>
      </c>
      <c r="BK188" s="162">
        <f>ROUND(I188*H188,2)</f>
        <v>0</v>
      </c>
      <c r="BL188" s="16" t="s">
        <v>206</v>
      </c>
      <c r="BM188" s="161" t="s">
        <v>254</v>
      </c>
    </row>
    <row r="189" spans="2:65" s="11" customFormat="1" ht="22.8" customHeight="1">
      <c r="B189" s="136"/>
      <c r="D189" s="137" t="s">
        <v>75</v>
      </c>
      <c r="E189" s="147" t="s">
        <v>255</v>
      </c>
      <c r="F189" s="147" t="s">
        <v>256</v>
      </c>
      <c r="I189" s="139"/>
      <c r="J189" s="148">
        <f>BK189</f>
        <v>0</v>
      </c>
      <c r="L189" s="136"/>
      <c r="M189" s="141"/>
      <c r="N189" s="142"/>
      <c r="O189" s="142"/>
      <c r="P189" s="143">
        <f>SUM(P190:P207)</f>
        <v>0</v>
      </c>
      <c r="Q189" s="142"/>
      <c r="R189" s="143">
        <f>SUM(R190:R207)</f>
        <v>2.2218000000000003E-3</v>
      </c>
      <c r="S189" s="142"/>
      <c r="T189" s="144">
        <f>SUM(T190:T207)</f>
        <v>0</v>
      </c>
      <c r="AR189" s="137" t="s">
        <v>86</v>
      </c>
      <c r="AT189" s="145" t="s">
        <v>75</v>
      </c>
      <c r="AU189" s="145" t="s">
        <v>84</v>
      </c>
      <c r="AY189" s="137" t="s">
        <v>126</v>
      </c>
      <c r="BK189" s="146">
        <f>SUM(BK190:BK207)</f>
        <v>0</v>
      </c>
    </row>
    <row r="190" spans="2:65" s="1" customFormat="1" ht="14.4" customHeight="1">
      <c r="B190" s="149"/>
      <c r="C190" s="150" t="s">
        <v>257</v>
      </c>
      <c r="D190" s="150" t="s">
        <v>129</v>
      </c>
      <c r="E190" s="151" t="s">
        <v>258</v>
      </c>
      <c r="F190" s="152" t="s">
        <v>259</v>
      </c>
      <c r="G190" s="153" t="s">
        <v>132</v>
      </c>
      <c r="H190" s="154">
        <v>9.66</v>
      </c>
      <c r="I190" s="155"/>
      <c r="J190" s="156">
        <f>ROUND(I190*H190,2)</f>
        <v>0</v>
      </c>
      <c r="K190" s="152" t="s">
        <v>133</v>
      </c>
      <c r="L190" s="31"/>
      <c r="M190" s="157" t="s">
        <v>1</v>
      </c>
      <c r="N190" s="158" t="s">
        <v>41</v>
      </c>
      <c r="O190" s="54"/>
      <c r="P190" s="159">
        <f>O190*H190</f>
        <v>0</v>
      </c>
      <c r="Q190" s="159">
        <v>3.0000000000000001E-5</v>
      </c>
      <c r="R190" s="159">
        <f>Q190*H190</f>
        <v>2.898E-4</v>
      </c>
      <c r="S190" s="159">
        <v>0</v>
      </c>
      <c r="T190" s="160">
        <f>S190*H190</f>
        <v>0</v>
      </c>
      <c r="AR190" s="161" t="s">
        <v>206</v>
      </c>
      <c r="AT190" s="161" t="s">
        <v>129</v>
      </c>
      <c r="AU190" s="161" t="s">
        <v>86</v>
      </c>
      <c r="AY190" s="16" t="s">
        <v>126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6" t="s">
        <v>84</v>
      </c>
      <c r="BK190" s="162">
        <f>ROUND(I190*H190,2)</f>
        <v>0</v>
      </c>
      <c r="BL190" s="16" t="s">
        <v>206</v>
      </c>
      <c r="BM190" s="161" t="s">
        <v>260</v>
      </c>
    </row>
    <row r="191" spans="2:65" s="12" customFormat="1">
      <c r="B191" s="163"/>
      <c r="D191" s="164" t="s">
        <v>136</v>
      </c>
      <c r="E191" s="165" t="s">
        <v>1</v>
      </c>
      <c r="F191" s="166" t="s">
        <v>245</v>
      </c>
      <c r="H191" s="167">
        <v>9.66</v>
      </c>
      <c r="I191" s="168"/>
      <c r="L191" s="163"/>
      <c r="M191" s="169"/>
      <c r="N191" s="170"/>
      <c r="O191" s="170"/>
      <c r="P191" s="170"/>
      <c r="Q191" s="170"/>
      <c r="R191" s="170"/>
      <c r="S191" s="170"/>
      <c r="T191" s="171"/>
      <c r="AT191" s="165" t="s">
        <v>136</v>
      </c>
      <c r="AU191" s="165" t="s">
        <v>86</v>
      </c>
      <c r="AV191" s="12" t="s">
        <v>86</v>
      </c>
      <c r="AW191" s="12" t="s">
        <v>32</v>
      </c>
      <c r="AX191" s="12" t="s">
        <v>76</v>
      </c>
      <c r="AY191" s="165" t="s">
        <v>126</v>
      </c>
    </row>
    <row r="192" spans="2:65" s="13" customFormat="1">
      <c r="B192" s="172"/>
      <c r="D192" s="164" t="s">
        <v>136</v>
      </c>
      <c r="E192" s="173" t="s">
        <v>1</v>
      </c>
      <c r="F192" s="174" t="s">
        <v>140</v>
      </c>
      <c r="H192" s="175">
        <v>9.66</v>
      </c>
      <c r="I192" s="176"/>
      <c r="L192" s="172"/>
      <c r="M192" s="177"/>
      <c r="N192" s="178"/>
      <c r="O192" s="178"/>
      <c r="P192" s="178"/>
      <c r="Q192" s="178"/>
      <c r="R192" s="178"/>
      <c r="S192" s="178"/>
      <c r="T192" s="179"/>
      <c r="AT192" s="173" t="s">
        <v>136</v>
      </c>
      <c r="AU192" s="173" t="s">
        <v>86</v>
      </c>
      <c r="AV192" s="13" t="s">
        <v>134</v>
      </c>
      <c r="AW192" s="13" t="s">
        <v>32</v>
      </c>
      <c r="AX192" s="13" t="s">
        <v>84</v>
      </c>
      <c r="AY192" s="173" t="s">
        <v>126</v>
      </c>
    </row>
    <row r="193" spans="2:65" s="1" customFormat="1" ht="14.4" customHeight="1">
      <c r="B193" s="149"/>
      <c r="C193" s="150" t="s">
        <v>261</v>
      </c>
      <c r="D193" s="150" t="s">
        <v>129</v>
      </c>
      <c r="E193" s="151" t="s">
        <v>262</v>
      </c>
      <c r="F193" s="152" t="s">
        <v>263</v>
      </c>
      <c r="G193" s="153" t="s">
        <v>132</v>
      </c>
      <c r="H193" s="154">
        <v>9.66</v>
      </c>
      <c r="I193" s="155"/>
      <c r="J193" s="156">
        <f>ROUND(I193*H193,2)</f>
        <v>0</v>
      </c>
      <c r="K193" s="152" t="s">
        <v>133</v>
      </c>
      <c r="L193" s="31"/>
      <c r="M193" s="157" t="s">
        <v>1</v>
      </c>
      <c r="N193" s="158" t="s">
        <v>41</v>
      </c>
      <c r="O193" s="54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AR193" s="161" t="s">
        <v>206</v>
      </c>
      <c r="AT193" s="161" t="s">
        <v>129</v>
      </c>
      <c r="AU193" s="161" t="s">
        <v>86</v>
      </c>
      <c r="AY193" s="16" t="s">
        <v>126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6" t="s">
        <v>84</v>
      </c>
      <c r="BK193" s="162">
        <f>ROUND(I193*H193,2)</f>
        <v>0</v>
      </c>
      <c r="BL193" s="16" t="s">
        <v>206</v>
      </c>
      <c r="BM193" s="161" t="s">
        <v>264</v>
      </c>
    </row>
    <row r="194" spans="2:65" s="12" customFormat="1">
      <c r="B194" s="163"/>
      <c r="D194" s="164" t="s">
        <v>136</v>
      </c>
      <c r="E194" s="165" t="s">
        <v>1</v>
      </c>
      <c r="F194" s="166" t="s">
        <v>245</v>
      </c>
      <c r="H194" s="167">
        <v>9.66</v>
      </c>
      <c r="I194" s="168"/>
      <c r="L194" s="163"/>
      <c r="M194" s="169"/>
      <c r="N194" s="170"/>
      <c r="O194" s="170"/>
      <c r="P194" s="170"/>
      <c r="Q194" s="170"/>
      <c r="R194" s="170"/>
      <c r="S194" s="170"/>
      <c r="T194" s="171"/>
      <c r="AT194" s="165" t="s">
        <v>136</v>
      </c>
      <c r="AU194" s="165" t="s">
        <v>86</v>
      </c>
      <c r="AV194" s="12" t="s">
        <v>86</v>
      </c>
      <c r="AW194" s="12" t="s">
        <v>32</v>
      </c>
      <c r="AX194" s="12" t="s">
        <v>76</v>
      </c>
      <c r="AY194" s="165" t="s">
        <v>126</v>
      </c>
    </row>
    <row r="195" spans="2:65" s="13" customFormat="1">
      <c r="B195" s="172"/>
      <c r="D195" s="164" t="s">
        <v>136</v>
      </c>
      <c r="E195" s="173" t="s">
        <v>1</v>
      </c>
      <c r="F195" s="174" t="s">
        <v>140</v>
      </c>
      <c r="H195" s="175">
        <v>9.66</v>
      </c>
      <c r="I195" s="176"/>
      <c r="L195" s="172"/>
      <c r="M195" s="177"/>
      <c r="N195" s="178"/>
      <c r="O195" s="178"/>
      <c r="P195" s="178"/>
      <c r="Q195" s="178"/>
      <c r="R195" s="178"/>
      <c r="S195" s="178"/>
      <c r="T195" s="179"/>
      <c r="AT195" s="173" t="s">
        <v>136</v>
      </c>
      <c r="AU195" s="173" t="s">
        <v>86</v>
      </c>
      <c r="AV195" s="13" t="s">
        <v>134</v>
      </c>
      <c r="AW195" s="13" t="s">
        <v>32</v>
      </c>
      <c r="AX195" s="13" t="s">
        <v>84</v>
      </c>
      <c r="AY195" s="173" t="s">
        <v>126</v>
      </c>
    </row>
    <row r="196" spans="2:65" s="1" customFormat="1" ht="14.4" customHeight="1">
      <c r="B196" s="149"/>
      <c r="C196" s="150" t="s">
        <v>265</v>
      </c>
      <c r="D196" s="150" t="s">
        <v>129</v>
      </c>
      <c r="E196" s="151" t="s">
        <v>266</v>
      </c>
      <c r="F196" s="152" t="s">
        <v>267</v>
      </c>
      <c r="G196" s="153" t="s">
        <v>132</v>
      </c>
      <c r="H196" s="154">
        <v>9.66</v>
      </c>
      <c r="I196" s="155"/>
      <c r="J196" s="156">
        <f>ROUND(I196*H196,2)</f>
        <v>0</v>
      </c>
      <c r="K196" s="152" t="s">
        <v>133</v>
      </c>
      <c r="L196" s="31"/>
      <c r="M196" s="157" t="s">
        <v>1</v>
      </c>
      <c r="N196" s="158" t="s">
        <v>41</v>
      </c>
      <c r="O196" s="54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AR196" s="161" t="s">
        <v>206</v>
      </c>
      <c r="AT196" s="161" t="s">
        <v>129</v>
      </c>
      <c r="AU196" s="161" t="s">
        <v>86</v>
      </c>
      <c r="AY196" s="16" t="s">
        <v>126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6" t="s">
        <v>84</v>
      </c>
      <c r="BK196" s="162">
        <f>ROUND(I196*H196,2)</f>
        <v>0</v>
      </c>
      <c r="BL196" s="16" t="s">
        <v>206</v>
      </c>
      <c r="BM196" s="161" t="s">
        <v>268</v>
      </c>
    </row>
    <row r="197" spans="2:65" s="12" customFormat="1">
      <c r="B197" s="163"/>
      <c r="D197" s="164" t="s">
        <v>136</v>
      </c>
      <c r="E197" s="165" t="s">
        <v>1</v>
      </c>
      <c r="F197" s="166" t="s">
        <v>245</v>
      </c>
      <c r="H197" s="167">
        <v>9.66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136</v>
      </c>
      <c r="AU197" s="165" t="s">
        <v>86</v>
      </c>
      <c r="AV197" s="12" t="s">
        <v>86</v>
      </c>
      <c r="AW197" s="12" t="s">
        <v>32</v>
      </c>
      <c r="AX197" s="12" t="s">
        <v>76</v>
      </c>
      <c r="AY197" s="165" t="s">
        <v>126</v>
      </c>
    </row>
    <row r="198" spans="2:65" s="13" customFormat="1">
      <c r="B198" s="172"/>
      <c r="D198" s="164" t="s">
        <v>136</v>
      </c>
      <c r="E198" s="173" t="s">
        <v>1</v>
      </c>
      <c r="F198" s="174" t="s">
        <v>140</v>
      </c>
      <c r="H198" s="175">
        <v>9.66</v>
      </c>
      <c r="I198" s="176"/>
      <c r="L198" s="172"/>
      <c r="M198" s="177"/>
      <c r="N198" s="178"/>
      <c r="O198" s="178"/>
      <c r="P198" s="178"/>
      <c r="Q198" s="178"/>
      <c r="R198" s="178"/>
      <c r="S198" s="178"/>
      <c r="T198" s="179"/>
      <c r="AT198" s="173" t="s">
        <v>136</v>
      </c>
      <c r="AU198" s="173" t="s">
        <v>86</v>
      </c>
      <c r="AV198" s="13" t="s">
        <v>134</v>
      </c>
      <c r="AW198" s="13" t="s">
        <v>32</v>
      </c>
      <c r="AX198" s="13" t="s">
        <v>84</v>
      </c>
      <c r="AY198" s="173" t="s">
        <v>126</v>
      </c>
    </row>
    <row r="199" spans="2:65" s="1" customFormat="1" ht="14.4" customHeight="1">
      <c r="B199" s="149"/>
      <c r="C199" s="150" t="s">
        <v>269</v>
      </c>
      <c r="D199" s="150" t="s">
        <v>129</v>
      </c>
      <c r="E199" s="151" t="s">
        <v>270</v>
      </c>
      <c r="F199" s="152" t="s">
        <v>271</v>
      </c>
      <c r="G199" s="153" t="s">
        <v>132</v>
      </c>
      <c r="H199" s="154">
        <v>9.66</v>
      </c>
      <c r="I199" s="155"/>
      <c r="J199" s="156">
        <f>ROUND(I199*H199,2)</f>
        <v>0</v>
      </c>
      <c r="K199" s="152" t="s">
        <v>133</v>
      </c>
      <c r="L199" s="31"/>
      <c r="M199" s="157" t="s">
        <v>1</v>
      </c>
      <c r="N199" s="158" t="s">
        <v>41</v>
      </c>
      <c r="O199" s="54"/>
      <c r="P199" s="159">
        <f>O199*H199</f>
        <v>0</v>
      </c>
      <c r="Q199" s="159">
        <v>4.0000000000000003E-5</v>
      </c>
      <c r="R199" s="159">
        <f>Q199*H199</f>
        <v>3.8640000000000001E-4</v>
      </c>
      <c r="S199" s="159">
        <v>0</v>
      </c>
      <c r="T199" s="160">
        <f>S199*H199</f>
        <v>0</v>
      </c>
      <c r="AR199" s="161" t="s">
        <v>206</v>
      </c>
      <c r="AT199" s="161" t="s">
        <v>129</v>
      </c>
      <c r="AU199" s="161" t="s">
        <v>86</v>
      </c>
      <c r="AY199" s="16" t="s">
        <v>126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6" t="s">
        <v>84</v>
      </c>
      <c r="BK199" s="162">
        <f>ROUND(I199*H199,2)</f>
        <v>0</v>
      </c>
      <c r="BL199" s="16" t="s">
        <v>206</v>
      </c>
      <c r="BM199" s="161" t="s">
        <v>272</v>
      </c>
    </row>
    <row r="200" spans="2:65" s="12" customFormat="1">
      <c r="B200" s="163"/>
      <c r="D200" s="164" t="s">
        <v>136</v>
      </c>
      <c r="E200" s="165" t="s">
        <v>1</v>
      </c>
      <c r="F200" s="166" t="s">
        <v>245</v>
      </c>
      <c r="H200" s="167">
        <v>9.66</v>
      </c>
      <c r="I200" s="168"/>
      <c r="L200" s="163"/>
      <c r="M200" s="169"/>
      <c r="N200" s="170"/>
      <c r="O200" s="170"/>
      <c r="P200" s="170"/>
      <c r="Q200" s="170"/>
      <c r="R200" s="170"/>
      <c r="S200" s="170"/>
      <c r="T200" s="171"/>
      <c r="AT200" s="165" t="s">
        <v>136</v>
      </c>
      <c r="AU200" s="165" t="s">
        <v>86</v>
      </c>
      <c r="AV200" s="12" t="s">
        <v>86</v>
      </c>
      <c r="AW200" s="12" t="s">
        <v>32</v>
      </c>
      <c r="AX200" s="12" t="s">
        <v>76</v>
      </c>
      <c r="AY200" s="165" t="s">
        <v>126</v>
      </c>
    </row>
    <row r="201" spans="2:65" s="13" customFormat="1">
      <c r="B201" s="172"/>
      <c r="D201" s="164" t="s">
        <v>136</v>
      </c>
      <c r="E201" s="173" t="s">
        <v>1</v>
      </c>
      <c r="F201" s="174" t="s">
        <v>140</v>
      </c>
      <c r="H201" s="175">
        <v>9.66</v>
      </c>
      <c r="I201" s="176"/>
      <c r="L201" s="172"/>
      <c r="M201" s="177"/>
      <c r="N201" s="178"/>
      <c r="O201" s="178"/>
      <c r="P201" s="178"/>
      <c r="Q201" s="178"/>
      <c r="R201" s="178"/>
      <c r="S201" s="178"/>
      <c r="T201" s="179"/>
      <c r="AT201" s="173" t="s">
        <v>136</v>
      </c>
      <c r="AU201" s="173" t="s">
        <v>86</v>
      </c>
      <c r="AV201" s="13" t="s">
        <v>134</v>
      </c>
      <c r="AW201" s="13" t="s">
        <v>32</v>
      </c>
      <c r="AX201" s="13" t="s">
        <v>84</v>
      </c>
      <c r="AY201" s="173" t="s">
        <v>126</v>
      </c>
    </row>
    <row r="202" spans="2:65" s="1" customFormat="1" ht="14.4" customHeight="1">
      <c r="B202" s="149"/>
      <c r="C202" s="150" t="s">
        <v>273</v>
      </c>
      <c r="D202" s="150" t="s">
        <v>129</v>
      </c>
      <c r="E202" s="151" t="s">
        <v>274</v>
      </c>
      <c r="F202" s="152" t="s">
        <v>275</v>
      </c>
      <c r="G202" s="153" t="s">
        <v>132</v>
      </c>
      <c r="H202" s="154">
        <v>9.66</v>
      </c>
      <c r="I202" s="155"/>
      <c r="J202" s="156">
        <f>ROUND(I202*H202,2)</f>
        <v>0</v>
      </c>
      <c r="K202" s="152" t="s">
        <v>133</v>
      </c>
      <c r="L202" s="31"/>
      <c r="M202" s="157" t="s">
        <v>1</v>
      </c>
      <c r="N202" s="158" t="s">
        <v>41</v>
      </c>
      <c r="O202" s="54"/>
      <c r="P202" s="159">
        <f>O202*H202</f>
        <v>0</v>
      </c>
      <c r="Q202" s="159">
        <v>4.0000000000000003E-5</v>
      </c>
      <c r="R202" s="159">
        <f>Q202*H202</f>
        <v>3.8640000000000001E-4</v>
      </c>
      <c r="S202" s="159">
        <v>0</v>
      </c>
      <c r="T202" s="160">
        <f>S202*H202</f>
        <v>0</v>
      </c>
      <c r="AR202" s="161" t="s">
        <v>206</v>
      </c>
      <c r="AT202" s="161" t="s">
        <v>129</v>
      </c>
      <c r="AU202" s="161" t="s">
        <v>86</v>
      </c>
      <c r="AY202" s="16" t="s">
        <v>126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6" t="s">
        <v>84</v>
      </c>
      <c r="BK202" s="162">
        <f>ROUND(I202*H202,2)</f>
        <v>0</v>
      </c>
      <c r="BL202" s="16" t="s">
        <v>206</v>
      </c>
      <c r="BM202" s="161" t="s">
        <v>276</v>
      </c>
    </row>
    <row r="203" spans="2:65" s="12" customFormat="1">
      <c r="B203" s="163"/>
      <c r="D203" s="164" t="s">
        <v>136</v>
      </c>
      <c r="E203" s="165" t="s">
        <v>1</v>
      </c>
      <c r="F203" s="166" t="s">
        <v>245</v>
      </c>
      <c r="H203" s="167">
        <v>9.66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136</v>
      </c>
      <c r="AU203" s="165" t="s">
        <v>86</v>
      </c>
      <c r="AV203" s="12" t="s">
        <v>86</v>
      </c>
      <c r="AW203" s="12" t="s">
        <v>32</v>
      </c>
      <c r="AX203" s="12" t="s">
        <v>76</v>
      </c>
      <c r="AY203" s="165" t="s">
        <v>126</v>
      </c>
    </row>
    <row r="204" spans="2:65" s="13" customFormat="1">
      <c r="B204" s="172"/>
      <c r="D204" s="164" t="s">
        <v>136</v>
      </c>
      <c r="E204" s="173" t="s">
        <v>1</v>
      </c>
      <c r="F204" s="174" t="s">
        <v>140</v>
      </c>
      <c r="H204" s="175">
        <v>9.66</v>
      </c>
      <c r="I204" s="176"/>
      <c r="L204" s="172"/>
      <c r="M204" s="177"/>
      <c r="N204" s="178"/>
      <c r="O204" s="178"/>
      <c r="P204" s="178"/>
      <c r="Q204" s="178"/>
      <c r="R204" s="178"/>
      <c r="S204" s="178"/>
      <c r="T204" s="179"/>
      <c r="AT204" s="173" t="s">
        <v>136</v>
      </c>
      <c r="AU204" s="173" t="s">
        <v>86</v>
      </c>
      <c r="AV204" s="13" t="s">
        <v>134</v>
      </c>
      <c r="AW204" s="13" t="s">
        <v>32</v>
      </c>
      <c r="AX204" s="13" t="s">
        <v>84</v>
      </c>
      <c r="AY204" s="173" t="s">
        <v>126</v>
      </c>
    </row>
    <row r="205" spans="2:65" s="1" customFormat="1" ht="14.4" customHeight="1">
      <c r="B205" s="149"/>
      <c r="C205" s="150" t="s">
        <v>277</v>
      </c>
      <c r="D205" s="150" t="s">
        <v>129</v>
      </c>
      <c r="E205" s="151" t="s">
        <v>278</v>
      </c>
      <c r="F205" s="152" t="s">
        <v>279</v>
      </c>
      <c r="G205" s="153" t="s">
        <v>132</v>
      </c>
      <c r="H205" s="154">
        <v>9.66</v>
      </c>
      <c r="I205" s="155"/>
      <c r="J205" s="156">
        <f>ROUND(I205*H205,2)</f>
        <v>0</v>
      </c>
      <c r="K205" s="152" t="s">
        <v>133</v>
      </c>
      <c r="L205" s="31"/>
      <c r="M205" s="157" t="s">
        <v>1</v>
      </c>
      <c r="N205" s="158" t="s">
        <v>41</v>
      </c>
      <c r="O205" s="54"/>
      <c r="P205" s="159">
        <f>O205*H205</f>
        <v>0</v>
      </c>
      <c r="Q205" s="159">
        <v>1.2E-4</v>
      </c>
      <c r="R205" s="159">
        <f>Q205*H205</f>
        <v>1.1592E-3</v>
      </c>
      <c r="S205" s="159">
        <v>0</v>
      </c>
      <c r="T205" s="160">
        <f>S205*H205</f>
        <v>0</v>
      </c>
      <c r="AR205" s="161" t="s">
        <v>206</v>
      </c>
      <c r="AT205" s="161" t="s">
        <v>129</v>
      </c>
      <c r="AU205" s="161" t="s">
        <v>86</v>
      </c>
      <c r="AY205" s="16" t="s">
        <v>126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6" t="s">
        <v>84</v>
      </c>
      <c r="BK205" s="162">
        <f>ROUND(I205*H205,2)</f>
        <v>0</v>
      </c>
      <c r="BL205" s="16" t="s">
        <v>206</v>
      </c>
      <c r="BM205" s="161" t="s">
        <v>280</v>
      </c>
    </row>
    <row r="206" spans="2:65" s="12" customFormat="1">
      <c r="B206" s="163"/>
      <c r="D206" s="164" t="s">
        <v>136</v>
      </c>
      <c r="E206" s="165" t="s">
        <v>1</v>
      </c>
      <c r="F206" s="166" t="s">
        <v>245</v>
      </c>
      <c r="H206" s="167">
        <v>9.66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136</v>
      </c>
      <c r="AU206" s="165" t="s">
        <v>86</v>
      </c>
      <c r="AV206" s="12" t="s">
        <v>86</v>
      </c>
      <c r="AW206" s="12" t="s">
        <v>32</v>
      </c>
      <c r="AX206" s="12" t="s">
        <v>76</v>
      </c>
      <c r="AY206" s="165" t="s">
        <v>126</v>
      </c>
    </row>
    <row r="207" spans="2:65" s="13" customFormat="1">
      <c r="B207" s="172"/>
      <c r="D207" s="164" t="s">
        <v>136</v>
      </c>
      <c r="E207" s="173" t="s">
        <v>1</v>
      </c>
      <c r="F207" s="174" t="s">
        <v>140</v>
      </c>
      <c r="H207" s="175">
        <v>9.66</v>
      </c>
      <c r="I207" s="176"/>
      <c r="L207" s="172"/>
      <c r="M207" s="198"/>
      <c r="N207" s="199"/>
      <c r="O207" s="199"/>
      <c r="P207" s="199"/>
      <c r="Q207" s="199"/>
      <c r="R207" s="199"/>
      <c r="S207" s="199"/>
      <c r="T207" s="200"/>
      <c r="AT207" s="173" t="s">
        <v>136</v>
      </c>
      <c r="AU207" s="173" t="s">
        <v>86</v>
      </c>
      <c r="AV207" s="13" t="s">
        <v>134</v>
      </c>
      <c r="AW207" s="13" t="s">
        <v>32</v>
      </c>
      <c r="AX207" s="13" t="s">
        <v>84</v>
      </c>
      <c r="AY207" s="173" t="s">
        <v>126</v>
      </c>
    </row>
    <row r="208" spans="2:65" s="1" customFormat="1" ht="6.9" customHeight="1">
      <c r="B208" s="43"/>
      <c r="C208" s="44"/>
      <c r="D208" s="44"/>
      <c r="E208" s="44"/>
      <c r="F208" s="44"/>
      <c r="G208" s="44"/>
      <c r="H208" s="44"/>
      <c r="I208" s="111"/>
      <c r="J208" s="44"/>
      <c r="K208" s="44"/>
      <c r="L208" s="31"/>
    </row>
  </sheetData>
  <autoFilter ref="C125:K207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69"/>
  <sheetViews>
    <sheetView showGridLines="0" workbookViewId="0"/>
  </sheetViews>
  <sheetFormatPr defaultRowHeight="10.199999999999999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86.42578125" customWidth="1"/>
    <col min="7" max="7" width="6" customWidth="1"/>
    <col min="8" max="8" width="9.85546875" customWidth="1"/>
    <col min="9" max="9" width="17.28515625" style="87" customWidth="1"/>
    <col min="10" max="11" width="17.28515625" customWidth="1"/>
    <col min="12" max="12" width="8" customWidth="1"/>
    <col min="13" max="13" width="9.28515625" hidden="1" customWidth="1"/>
    <col min="14" max="14" width="9.140625" hidden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2" spans="2:46" ht="36.9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89</v>
      </c>
    </row>
    <row r="3" spans="2:46" ht="6.9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86</v>
      </c>
    </row>
    <row r="4" spans="2:46" ht="24.9" customHeight="1">
      <c r="B4" s="19"/>
      <c r="D4" s="20" t="s">
        <v>93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44" t="str">
        <f>'Rekapitulace stavby'!K6</f>
        <v>Stavební úpravy Tělocvičny ZŠ Školní 1480/61, Chomutov - 2. ETAPA</v>
      </c>
      <c r="F7" s="245"/>
      <c r="G7" s="245"/>
      <c r="H7" s="245"/>
      <c r="L7" s="19"/>
    </row>
    <row r="8" spans="2:46" s="1" customFormat="1" ht="12" customHeight="1">
      <c r="B8" s="31"/>
      <c r="D8" s="26" t="s">
        <v>94</v>
      </c>
      <c r="I8" s="90"/>
      <c r="L8" s="31"/>
    </row>
    <row r="9" spans="2:46" s="1" customFormat="1" ht="36.9" customHeight="1">
      <c r="B9" s="31"/>
      <c r="E9" s="228" t="s">
        <v>281</v>
      </c>
      <c r="F9" s="243"/>
      <c r="G9" s="243"/>
      <c r="H9" s="243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91" t="s">
        <v>22</v>
      </c>
      <c r="J12" s="51" t="str">
        <f>'Rekapitulace stavby'!AN8</f>
        <v>13. 3. 2019</v>
      </c>
      <c r="L12" s="31"/>
    </row>
    <row r="13" spans="2:46" s="1" customFormat="1" ht="10.8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91" t="s">
        <v>27</v>
      </c>
      <c r="J15" s="24" t="s">
        <v>1</v>
      </c>
      <c r="L15" s="31"/>
    </row>
    <row r="16" spans="2:46" s="1" customFormat="1" ht="6.9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6" t="str">
        <f>'Rekapitulace stavby'!E14</f>
        <v>Vyplň údaj</v>
      </c>
      <c r="F18" s="231"/>
      <c r="G18" s="231"/>
      <c r="H18" s="231"/>
      <c r="I18" s="91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91" t="s">
        <v>27</v>
      </c>
      <c r="J21" s="24" t="s">
        <v>1</v>
      </c>
      <c r="L21" s="31"/>
    </row>
    <row r="22" spans="2:12" s="1" customFormat="1" ht="6.9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91" t="s">
        <v>27</v>
      </c>
      <c r="J24" s="24" t="s">
        <v>1</v>
      </c>
      <c r="L24" s="31"/>
    </row>
    <row r="25" spans="2:12" s="1" customFormat="1" ht="6.9" customHeight="1">
      <c r="B25" s="31"/>
      <c r="I25" s="90"/>
      <c r="L25" s="31"/>
    </row>
    <row r="26" spans="2:12" s="1" customFormat="1" ht="12" customHeight="1">
      <c r="B26" s="31"/>
      <c r="D26" s="26" t="s">
        <v>35</v>
      </c>
      <c r="I26" s="90"/>
      <c r="L26" s="31"/>
    </row>
    <row r="27" spans="2:12" s="7" customFormat="1" ht="14.4" customHeight="1">
      <c r="B27" s="92"/>
      <c r="E27" s="235" t="s">
        <v>1</v>
      </c>
      <c r="F27" s="235"/>
      <c r="G27" s="235"/>
      <c r="H27" s="235"/>
      <c r="I27" s="93"/>
      <c r="L27" s="92"/>
    </row>
    <row r="28" spans="2:12" s="1" customFormat="1" ht="6.9" customHeight="1">
      <c r="B28" s="31"/>
      <c r="I28" s="90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36</v>
      </c>
      <c r="I30" s="90"/>
      <c r="J30" s="65">
        <f>ROUND(J129,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" customHeight="1">
      <c r="B32" s="31"/>
      <c r="F32" s="34" t="s">
        <v>38</v>
      </c>
      <c r="I32" s="96" t="s">
        <v>37</v>
      </c>
      <c r="J32" s="34" t="s">
        <v>39</v>
      </c>
      <c r="L32" s="31"/>
    </row>
    <row r="33" spans="2:12" s="1" customFormat="1" ht="14.4" customHeight="1">
      <c r="B33" s="31"/>
      <c r="D33" s="97" t="s">
        <v>40</v>
      </c>
      <c r="E33" s="26" t="s">
        <v>41</v>
      </c>
      <c r="F33" s="98">
        <f>ROUND((SUM(BE129:BE368)),  2)</f>
        <v>0</v>
      </c>
      <c r="I33" s="99">
        <v>0.21</v>
      </c>
      <c r="J33" s="98">
        <f>ROUND(((SUM(BE129:BE368))*I33),  2)</f>
        <v>0</v>
      </c>
      <c r="L33" s="31"/>
    </row>
    <row r="34" spans="2:12" s="1" customFormat="1" ht="14.4" customHeight="1">
      <c r="B34" s="31"/>
      <c r="E34" s="26" t="s">
        <v>42</v>
      </c>
      <c r="F34" s="98">
        <f>ROUND((SUM(BF129:BF368)),  2)</f>
        <v>0</v>
      </c>
      <c r="I34" s="99">
        <v>0.15</v>
      </c>
      <c r="J34" s="98">
        <f>ROUND(((SUM(BF129:BF368))*I34),  2)</f>
        <v>0</v>
      </c>
      <c r="L34" s="31"/>
    </row>
    <row r="35" spans="2:12" s="1" customFormat="1" ht="14.4" hidden="1" customHeight="1">
      <c r="B35" s="31"/>
      <c r="E35" s="26" t="s">
        <v>43</v>
      </c>
      <c r="F35" s="98">
        <f>ROUND((SUM(BG129:BG368)),  2)</f>
        <v>0</v>
      </c>
      <c r="I35" s="99">
        <v>0.21</v>
      </c>
      <c r="J35" s="98">
        <f>0</f>
        <v>0</v>
      </c>
      <c r="L35" s="31"/>
    </row>
    <row r="36" spans="2:12" s="1" customFormat="1" ht="14.4" hidden="1" customHeight="1">
      <c r="B36" s="31"/>
      <c r="E36" s="26" t="s">
        <v>44</v>
      </c>
      <c r="F36" s="98">
        <f>ROUND((SUM(BH129:BH368)),  2)</f>
        <v>0</v>
      </c>
      <c r="I36" s="99">
        <v>0.15</v>
      </c>
      <c r="J36" s="98">
        <f>0</f>
        <v>0</v>
      </c>
      <c r="L36" s="31"/>
    </row>
    <row r="37" spans="2:12" s="1" customFormat="1" ht="14.4" hidden="1" customHeight="1">
      <c r="B37" s="31"/>
      <c r="E37" s="26" t="s">
        <v>45</v>
      </c>
      <c r="F37" s="98">
        <f>ROUND((SUM(BI129:BI368)),  2)</f>
        <v>0</v>
      </c>
      <c r="I37" s="99">
        <v>0</v>
      </c>
      <c r="J37" s="98">
        <f>0</f>
        <v>0</v>
      </c>
      <c r="L37" s="31"/>
    </row>
    <row r="38" spans="2:12" s="1" customFormat="1" ht="6.9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46</v>
      </c>
      <c r="E39" s="56"/>
      <c r="F39" s="56"/>
      <c r="G39" s="102" t="s">
        <v>47</v>
      </c>
      <c r="H39" s="103" t="s">
        <v>48</v>
      </c>
      <c r="I39" s="104"/>
      <c r="J39" s="105">
        <f>SUM(J30:J37)</f>
        <v>0</v>
      </c>
      <c r="K39" s="106"/>
      <c r="L39" s="31"/>
    </row>
    <row r="40" spans="2:12" s="1" customFormat="1" ht="14.4" customHeight="1">
      <c r="B40" s="31"/>
      <c r="I40" s="90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49</v>
      </c>
      <c r="E50" s="41"/>
      <c r="F50" s="41"/>
      <c r="G50" s="40" t="s">
        <v>50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51</v>
      </c>
      <c r="E61" s="33"/>
      <c r="F61" s="108" t="s">
        <v>52</v>
      </c>
      <c r="G61" s="42" t="s">
        <v>51</v>
      </c>
      <c r="H61" s="33"/>
      <c r="I61" s="109"/>
      <c r="J61" s="110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53</v>
      </c>
      <c r="E65" s="41"/>
      <c r="F65" s="41"/>
      <c r="G65" s="40" t="s">
        <v>54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51</v>
      </c>
      <c r="E76" s="33"/>
      <c r="F76" s="108" t="s">
        <v>52</v>
      </c>
      <c r="G76" s="42" t="s">
        <v>51</v>
      </c>
      <c r="H76" s="33"/>
      <c r="I76" s="109"/>
      <c r="J76" s="110" t="s">
        <v>52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" customHeight="1">
      <c r="B82" s="31"/>
      <c r="C82" s="20" t="s">
        <v>96</v>
      </c>
      <c r="I82" s="90"/>
      <c r="L82" s="31"/>
    </row>
    <row r="83" spans="2:47" s="1" customFormat="1" ht="6.9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4.4" customHeight="1">
      <c r="B85" s="31"/>
      <c r="E85" s="244" t="str">
        <f>E7</f>
        <v>Stavební úpravy Tělocvičny ZŠ Školní 1480/61, Chomutov - 2. ETAPA</v>
      </c>
      <c r="F85" s="245"/>
      <c r="G85" s="245"/>
      <c r="H85" s="245"/>
      <c r="I85" s="90"/>
      <c r="L85" s="31"/>
    </row>
    <row r="86" spans="2:47" s="1" customFormat="1" ht="12" customHeight="1">
      <c r="B86" s="31"/>
      <c r="C86" s="26" t="s">
        <v>94</v>
      </c>
      <c r="I86" s="90"/>
      <c r="L86" s="31"/>
    </row>
    <row r="87" spans="2:47" s="1" customFormat="1" ht="14.4" customHeight="1">
      <c r="B87" s="31"/>
      <c r="E87" s="228" t="str">
        <f>E9</f>
        <v>SO 02 - Stavební úpravy</v>
      </c>
      <c r="F87" s="243"/>
      <c r="G87" s="243"/>
      <c r="H87" s="243"/>
      <c r="I87" s="90"/>
      <c r="L87" s="31"/>
    </row>
    <row r="88" spans="2:47" s="1" customFormat="1" ht="6.9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>Chomutov</v>
      </c>
      <c r="I89" s="91" t="s">
        <v>22</v>
      </c>
      <c r="J89" s="51" t="str">
        <f>IF(J12="","",J12)</f>
        <v>13. 3. 2019</v>
      </c>
      <c r="L89" s="31"/>
    </row>
    <row r="90" spans="2:47" s="1" customFormat="1" ht="6.9" customHeight="1">
      <c r="B90" s="31"/>
      <c r="I90" s="90"/>
      <c r="L90" s="31"/>
    </row>
    <row r="91" spans="2:47" s="1" customFormat="1" ht="26.4" customHeight="1">
      <c r="B91" s="31"/>
      <c r="C91" s="26" t="s">
        <v>24</v>
      </c>
      <c r="F91" s="24" t="str">
        <f>E15</f>
        <v>Statutární město Chomutov</v>
      </c>
      <c r="I91" s="91" t="s">
        <v>30</v>
      </c>
      <c r="J91" s="29" t="str">
        <f>E21</f>
        <v>Ing. Karel Greiner</v>
      </c>
      <c r="L91" s="31"/>
    </row>
    <row r="92" spans="2:47" s="1" customFormat="1" ht="15.6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Pavel Šouta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97</v>
      </c>
      <c r="D94" s="100"/>
      <c r="E94" s="100"/>
      <c r="F94" s="100"/>
      <c r="G94" s="100"/>
      <c r="H94" s="100"/>
      <c r="I94" s="114"/>
      <c r="J94" s="115" t="s">
        <v>98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8" customHeight="1">
      <c r="B96" s="31"/>
      <c r="C96" s="116" t="s">
        <v>99</v>
      </c>
      <c r="I96" s="90"/>
      <c r="J96" s="65">
        <f>J129</f>
        <v>0</v>
      </c>
      <c r="L96" s="31"/>
      <c r="AU96" s="16" t="s">
        <v>100</v>
      </c>
    </row>
    <row r="97" spans="2:12" s="8" customFormat="1" ht="24.9" customHeight="1">
      <c r="B97" s="117"/>
      <c r="D97" s="118" t="s">
        <v>101</v>
      </c>
      <c r="E97" s="119"/>
      <c r="F97" s="119"/>
      <c r="G97" s="119"/>
      <c r="H97" s="119"/>
      <c r="I97" s="120"/>
      <c r="J97" s="121">
        <f>J130</f>
        <v>0</v>
      </c>
      <c r="L97" s="117"/>
    </row>
    <row r="98" spans="2:12" s="9" customFormat="1" ht="19.95" customHeight="1">
      <c r="B98" s="122"/>
      <c r="D98" s="123" t="s">
        <v>282</v>
      </c>
      <c r="E98" s="124"/>
      <c r="F98" s="124"/>
      <c r="G98" s="124"/>
      <c r="H98" s="124"/>
      <c r="I98" s="125"/>
      <c r="J98" s="126">
        <f>J131</f>
        <v>0</v>
      </c>
      <c r="L98" s="122"/>
    </row>
    <row r="99" spans="2:12" s="9" customFormat="1" ht="19.95" customHeight="1">
      <c r="B99" s="122"/>
      <c r="D99" s="123" t="s">
        <v>283</v>
      </c>
      <c r="E99" s="124"/>
      <c r="F99" s="124"/>
      <c r="G99" s="124"/>
      <c r="H99" s="124"/>
      <c r="I99" s="125"/>
      <c r="J99" s="126">
        <f>J135</f>
        <v>0</v>
      </c>
      <c r="L99" s="122"/>
    </row>
    <row r="100" spans="2:12" s="9" customFormat="1" ht="19.95" customHeight="1">
      <c r="B100" s="122"/>
      <c r="D100" s="123" t="s">
        <v>102</v>
      </c>
      <c r="E100" s="124"/>
      <c r="F100" s="124"/>
      <c r="G100" s="124"/>
      <c r="H100" s="124"/>
      <c r="I100" s="125"/>
      <c r="J100" s="126">
        <f>J150</f>
        <v>0</v>
      </c>
      <c r="L100" s="122"/>
    </row>
    <row r="101" spans="2:12" s="9" customFormat="1" ht="19.95" customHeight="1">
      <c r="B101" s="122"/>
      <c r="D101" s="123" t="s">
        <v>103</v>
      </c>
      <c r="E101" s="124"/>
      <c r="F101" s="124"/>
      <c r="G101" s="124"/>
      <c r="H101" s="124"/>
      <c r="I101" s="125"/>
      <c r="J101" s="126">
        <f>J166</f>
        <v>0</v>
      </c>
      <c r="L101" s="122"/>
    </row>
    <row r="102" spans="2:12" s="9" customFormat="1" ht="19.95" customHeight="1">
      <c r="B102" s="122"/>
      <c r="D102" s="123" t="s">
        <v>104</v>
      </c>
      <c r="E102" s="124"/>
      <c r="F102" s="124"/>
      <c r="G102" s="124"/>
      <c r="H102" s="124"/>
      <c r="I102" s="125"/>
      <c r="J102" s="126">
        <f>J190</f>
        <v>0</v>
      </c>
      <c r="L102" s="122"/>
    </row>
    <row r="103" spans="2:12" s="9" customFormat="1" ht="19.95" customHeight="1">
      <c r="B103" s="122"/>
      <c r="D103" s="123" t="s">
        <v>105</v>
      </c>
      <c r="E103" s="124"/>
      <c r="F103" s="124"/>
      <c r="G103" s="124"/>
      <c r="H103" s="124"/>
      <c r="I103" s="125"/>
      <c r="J103" s="126">
        <f>J196</f>
        <v>0</v>
      </c>
      <c r="L103" s="122"/>
    </row>
    <row r="104" spans="2:12" s="8" customFormat="1" ht="24.9" customHeight="1">
      <c r="B104" s="117"/>
      <c r="D104" s="118" t="s">
        <v>106</v>
      </c>
      <c r="E104" s="119"/>
      <c r="F104" s="119"/>
      <c r="G104" s="119"/>
      <c r="H104" s="119"/>
      <c r="I104" s="120"/>
      <c r="J104" s="121">
        <f>J198</f>
        <v>0</v>
      </c>
      <c r="L104" s="117"/>
    </row>
    <row r="105" spans="2:12" s="9" customFormat="1" ht="19.95" customHeight="1">
      <c r="B105" s="122"/>
      <c r="D105" s="123" t="s">
        <v>107</v>
      </c>
      <c r="E105" s="124"/>
      <c r="F105" s="124"/>
      <c r="G105" s="124"/>
      <c r="H105" s="124"/>
      <c r="I105" s="125"/>
      <c r="J105" s="126">
        <f>J199</f>
        <v>0</v>
      </c>
      <c r="L105" s="122"/>
    </row>
    <row r="106" spans="2:12" s="9" customFormat="1" ht="19.95" customHeight="1">
      <c r="B106" s="122"/>
      <c r="D106" s="123" t="s">
        <v>108</v>
      </c>
      <c r="E106" s="124"/>
      <c r="F106" s="124"/>
      <c r="G106" s="124"/>
      <c r="H106" s="124"/>
      <c r="I106" s="125"/>
      <c r="J106" s="126">
        <f>J245</f>
        <v>0</v>
      </c>
      <c r="L106" s="122"/>
    </row>
    <row r="107" spans="2:12" s="9" customFormat="1" ht="19.95" customHeight="1">
      <c r="B107" s="122"/>
      <c r="D107" s="123" t="s">
        <v>109</v>
      </c>
      <c r="E107" s="124"/>
      <c r="F107" s="124"/>
      <c r="G107" s="124"/>
      <c r="H107" s="124"/>
      <c r="I107" s="125"/>
      <c r="J107" s="126">
        <f>J277</f>
        <v>0</v>
      </c>
      <c r="L107" s="122"/>
    </row>
    <row r="108" spans="2:12" s="9" customFormat="1" ht="19.95" customHeight="1">
      <c r="B108" s="122"/>
      <c r="D108" s="123" t="s">
        <v>110</v>
      </c>
      <c r="E108" s="124"/>
      <c r="F108" s="124"/>
      <c r="G108" s="124"/>
      <c r="H108" s="124"/>
      <c r="I108" s="125"/>
      <c r="J108" s="126">
        <f>J295</f>
        <v>0</v>
      </c>
      <c r="L108" s="122"/>
    </row>
    <row r="109" spans="2:12" s="9" customFormat="1" ht="19.95" customHeight="1">
      <c r="B109" s="122"/>
      <c r="D109" s="123" t="s">
        <v>284</v>
      </c>
      <c r="E109" s="124"/>
      <c r="F109" s="124"/>
      <c r="G109" s="124"/>
      <c r="H109" s="124"/>
      <c r="I109" s="125"/>
      <c r="J109" s="126">
        <f>J336</f>
        <v>0</v>
      </c>
      <c r="L109" s="122"/>
    </row>
    <row r="110" spans="2:12" s="1" customFormat="1" ht="21.75" customHeight="1">
      <c r="B110" s="31"/>
      <c r="I110" s="90"/>
      <c r="L110" s="31"/>
    </row>
    <row r="111" spans="2:12" s="1" customFormat="1" ht="6.9" customHeight="1">
      <c r="B111" s="43"/>
      <c r="C111" s="44"/>
      <c r="D111" s="44"/>
      <c r="E111" s="44"/>
      <c r="F111" s="44"/>
      <c r="G111" s="44"/>
      <c r="H111" s="44"/>
      <c r="I111" s="111"/>
      <c r="J111" s="44"/>
      <c r="K111" s="44"/>
      <c r="L111" s="31"/>
    </row>
    <row r="115" spans="2:20" s="1" customFormat="1" ht="6.9" customHeight="1">
      <c r="B115" s="45"/>
      <c r="C115" s="46"/>
      <c r="D115" s="46"/>
      <c r="E115" s="46"/>
      <c r="F115" s="46"/>
      <c r="G115" s="46"/>
      <c r="H115" s="46"/>
      <c r="I115" s="112"/>
      <c r="J115" s="46"/>
      <c r="K115" s="46"/>
      <c r="L115" s="31"/>
    </row>
    <row r="116" spans="2:20" s="1" customFormat="1" ht="24.9" customHeight="1">
      <c r="B116" s="31"/>
      <c r="C116" s="20" t="s">
        <v>111</v>
      </c>
      <c r="I116" s="90"/>
      <c r="L116" s="31"/>
    </row>
    <row r="117" spans="2:20" s="1" customFormat="1" ht="6.9" customHeight="1">
      <c r="B117" s="31"/>
      <c r="I117" s="90"/>
      <c r="L117" s="31"/>
    </row>
    <row r="118" spans="2:20" s="1" customFormat="1" ht="12" customHeight="1">
      <c r="B118" s="31"/>
      <c r="C118" s="26" t="s">
        <v>16</v>
      </c>
      <c r="I118" s="90"/>
      <c r="L118" s="31"/>
    </row>
    <row r="119" spans="2:20" s="1" customFormat="1" ht="14.4" customHeight="1">
      <c r="B119" s="31"/>
      <c r="E119" s="244" t="str">
        <f>E7</f>
        <v>Stavební úpravy Tělocvičny ZŠ Školní 1480/61, Chomutov - 2. ETAPA</v>
      </c>
      <c r="F119" s="245"/>
      <c r="G119" s="245"/>
      <c r="H119" s="245"/>
      <c r="I119" s="90"/>
      <c r="L119" s="31"/>
    </row>
    <row r="120" spans="2:20" s="1" customFormat="1" ht="12" customHeight="1">
      <c r="B120" s="31"/>
      <c r="C120" s="26" t="s">
        <v>94</v>
      </c>
      <c r="I120" s="90"/>
      <c r="L120" s="31"/>
    </row>
    <row r="121" spans="2:20" s="1" customFormat="1" ht="14.4" customHeight="1">
      <c r="B121" s="31"/>
      <c r="E121" s="228" t="str">
        <f>E9</f>
        <v>SO 02 - Stavební úpravy</v>
      </c>
      <c r="F121" s="243"/>
      <c r="G121" s="243"/>
      <c r="H121" s="243"/>
      <c r="I121" s="90"/>
      <c r="L121" s="31"/>
    </row>
    <row r="122" spans="2:20" s="1" customFormat="1" ht="6.9" customHeight="1">
      <c r="B122" s="31"/>
      <c r="I122" s="90"/>
      <c r="L122" s="31"/>
    </row>
    <row r="123" spans="2:20" s="1" customFormat="1" ht="12" customHeight="1">
      <c r="B123" s="31"/>
      <c r="C123" s="26" t="s">
        <v>20</v>
      </c>
      <c r="F123" s="24" t="str">
        <f>F12</f>
        <v>Chomutov</v>
      </c>
      <c r="I123" s="91" t="s">
        <v>22</v>
      </c>
      <c r="J123" s="51" t="str">
        <f>IF(J12="","",J12)</f>
        <v>13. 3. 2019</v>
      </c>
      <c r="L123" s="31"/>
    </row>
    <row r="124" spans="2:20" s="1" customFormat="1" ht="6.9" customHeight="1">
      <c r="B124" s="31"/>
      <c r="I124" s="90"/>
      <c r="L124" s="31"/>
    </row>
    <row r="125" spans="2:20" s="1" customFormat="1" ht="26.4" customHeight="1">
      <c r="B125" s="31"/>
      <c r="C125" s="26" t="s">
        <v>24</v>
      </c>
      <c r="F125" s="24" t="str">
        <f>E15</f>
        <v>Statutární město Chomutov</v>
      </c>
      <c r="I125" s="91" t="s">
        <v>30</v>
      </c>
      <c r="J125" s="29" t="str">
        <f>E21</f>
        <v>Ing. Karel Greiner</v>
      </c>
      <c r="L125" s="31"/>
    </row>
    <row r="126" spans="2:20" s="1" customFormat="1" ht="15.6" customHeight="1">
      <c r="B126" s="31"/>
      <c r="C126" s="26" t="s">
        <v>28</v>
      </c>
      <c r="F126" s="24" t="str">
        <f>IF(E18="","",E18)</f>
        <v>Vyplň údaj</v>
      </c>
      <c r="I126" s="91" t="s">
        <v>33</v>
      </c>
      <c r="J126" s="29" t="str">
        <f>E24</f>
        <v>Pavel Šouta</v>
      </c>
      <c r="L126" s="31"/>
    </row>
    <row r="127" spans="2:20" s="1" customFormat="1" ht="10.35" customHeight="1">
      <c r="B127" s="31"/>
      <c r="I127" s="90"/>
      <c r="L127" s="31"/>
    </row>
    <row r="128" spans="2:20" s="10" customFormat="1" ht="29.25" customHeight="1">
      <c r="B128" s="127"/>
      <c r="C128" s="128" t="s">
        <v>112</v>
      </c>
      <c r="D128" s="129" t="s">
        <v>61</v>
      </c>
      <c r="E128" s="129" t="s">
        <v>57</v>
      </c>
      <c r="F128" s="129" t="s">
        <v>58</v>
      </c>
      <c r="G128" s="129" t="s">
        <v>113</v>
      </c>
      <c r="H128" s="129" t="s">
        <v>114</v>
      </c>
      <c r="I128" s="130" t="s">
        <v>115</v>
      </c>
      <c r="J128" s="129" t="s">
        <v>98</v>
      </c>
      <c r="K128" s="131" t="s">
        <v>116</v>
      </c>
      <c r="L128" s="127"/>
      <c r="M128" s="58" t="s">
        <v>1</v>
      </c>
      <c r="N128" s="59" t="s">
        <v>40</v>
      </c>
      <c r="O128" s="59" t="s">
        <v>117</v>
      </c>
      <c r="P128" s="59" t="s">
        <v>118</v>
      </c>
      <c r="Q128" s="59" t="s">
        <v>119</v>
      </c>
      <c r="R128" s="59" t="s">
        <v>120</v>
      </c>
      <c r="S128" s="59" t="s">
        <v>121</v>
      </c>
      <c r="T128" s="60" t="s">
        <v>122</v>
      </c>
    </row>
    <row r="129" spans="2:65" s="1" customFormat="1" ht="22.8" customHeight="1">
      <c r="B129" s="31"/>
      <c r="C129" s="63" t="s">
        <v>123</v>
      </c>
      <c r="I129" s="90"/>
      <c r="J129" s="132">
        <f>BK129</f>
        <v>0</v>
      </c>
      <c r="L129" s="31"/>
      <c r="M129" s="61"/>
      <c r="N129" s="52"/>
      <c r="O129" s="52"/>
      <c r="P129" s="133">
        <f>P130+P198</f>
        <v>0</v>
      </c>
      <c r="Q129" s="52"/>
      <c r="R129" s="133">
        <f>R130+R198</f>
        <v>6.6314362500000001</v>
      </c>
      <c r="S129" s="52"/>
      <c r="T129" s="134">
        <f>T130+T198</f>
        <v>0.12893442999999999</v>
      </c>
      <c r="AT129" s="16" t="s">
        <v>75</v>
      </c>
      <c r="AU129" s="16" t="s">
        <v>100</v>
      </c>
      <c r="BK129" s="135">
        <f>BK130+BK198</f>
        <v>0</v>
      </c>
    </row>
    <row r="130" spans="2:65" s="11" customFormat="1" ht="25.95" customHeight="1">
      <c r="B130" s="136"/>
      <c r="D130" s="137" t="s">
        <v>75</v>
      </c>
      <c r="E130" s="138" t="s">
        <v>124</v>
      </c>
      <c r="F130" s="138" t="s">
        <v>125</v>
      </c>
      <c r="I130" s="139"/>
      <c r="J130" s="140">
        <f>BK130</f>
        <v>0</v>
      </c>
      <c r="L130" s="136"/>
      <c r="M130" s="141"/>
      <c r="N130" s="142"/>
      <c r="O130" s="142"/>
      <c r="P130" s="143">
        <f>P131+P135+P150+P166+P190+P196</f>
        <v>0</v>
      </c>
      <c r="Q130" s="142"/>
      <c r="R130" s="143">
        <f>R131+R135+R150+R166+R190+R196</f>
        <v>5.26135457</v>
      </c>
      <c r="S130" s="142"/>
      <c r="T130" s="144">
        <f>T131+T135+T150+T166+T190+T196</f>
        <v>5.1479999999999991E-2</v>
      </c>
      <c r="AR130" s="137" t="s">
        <v>84</v>
      </c>
      <c r="AT130" s="145" t="s">
        <v>75</v>
      </c>
      <c r="AU130" s="145" t="s">
        <v>76</v>
      </c>
      <c r="AY130" s="137" t="s">
        <v>126</v>
      </c>
      <c r="BK130" s="146">
        <f>BK131+BK135+BK150+BK166+BK190+BK196</f>
        <v>0</v>
      </c>
    </row>
    <row r="131" spans="2:65" s="11" customFormat="1" ht="22.8" customHeight="1">
      <c r="B131" s="136"/>
      <c r="D131" s="137" t="s">
        <v>75</v>
      </c>
      <c r="E131" s="147" t="s">
        <v>148</v>
      </c>
      <c r="F131" s="147" t="s">
        <v>285</v>
      </c>
      <c r="I131" s="139"/>
      <c r="J131" s="148">
        <f>BK131</f>
        <v>0</v>
      </c>
      <c r="L131" s="136"/>
      <c r="M131" s="141"/>
      <c r="N131" s="142"/>
      <c r="O131" s="142"/>
      <c r="P131" s="143">
        <f>SUM(P132:P134)</f>
        <v>0</v>
      </c>
      <c r="Q131" s="142"/>
      <c r="R131" s="143">
        <f>SUM(R132:R134)</f>
        <v>1.2488481499999999</v>
      </c>
      <c r="S131" s="142"/>
      <c r="T131" s="144">
        <f>SUM(T132:T134)</f>
        <v>0</v>
      </c>
      <c r="AR131" s="137" t="s">
        <v>84</v>
      </c>
      <c r="AT131" s="145" t="s">
        <v>75</v>
      </c>
      <c r="AU131" s="145" t="s">
        <v>84</v>
      </c>
      <c r="AY131" s="137" t="s">
        <v>126</v>
      </c>
      <c r="BK131" s="146">
        <f>SUM(BK132:BK134)</f>
        <v>0</v>
      </c>
    </row>
    <row r="132" spans="2:65" s="1" customFormat="1" ht="14.4" customHeight="1">
      <c r="B132" s="149"/>
      <c r="C132" s="150" t="s">
        <v>84</v>
      </c>
      <c r="D132" s="150" t="s">
        <v>129</v>
      </c>
      <c r="E132" s="151" t="s">
        <v>286</v>
      </c>
      <c r="F132" s="152" t="s">
        <v>287</v>
      </c>
      <c r="G132" s="153" t="s">
        <v>288</v>
      </c>
      <c r="H132" s="154">
        <v>0.94099999999999995</v>
      </c>
      <c r="I132" s="155"/>
      <c r="J132" s="156">
        <f>ROUND(I132*H132,2)</f>
        <v>0</v>
      </c>
      <c r="K132" s="152" t="s">
        <v>133</v>
      </c>
      <c r="L132" s="31"/>
      <c r="M132" s="157" t="s">
        <v>1</v>
      </c>
      <c r="N132" s="158" t="s">
        <v>41</v>
      </c>
      <c r="O132" s="54"/>
      <c r="P132" s="159">
        <f>O132*H132</f>
        <v>0</v>
      </c>
      <c r="Q132" s="159">
        <v>1.3271500000000001</v>
      </c>
      <c r="R132" s="159">
        <f>Q132*H132</f>
        <v>1.2488481499999999</v>
      </c>
      <c r="S132" s="159">
        <v>0</v>
      </c>
      <c r="T132" s="160">
        <f>S132*H132</f>
        <v>0</v>
      </c>
      <c r="AR132" s="161" t="s">
        <v>134</v>
      </c>
      <c r="AT132" s="161" t="s">
        <v>129</v>
      </c>
      <c r="AU132" s="161" t="s">
        <v>86</v>
      </c>
      <c r="AY132" s="16" t="s">
        <v>126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6" t="s">
        <v>84</v>
      </c>
      <c r="BK132" s="162">
        <f>ROUND(I132*H132,2)</f>
        <v>0</v>
      </c>
      <c r="BL132" s="16" t="s">
        <v>134</v>
      </c>
      <c r="BM132" s="161" t="s">
        <v>289</v>
      </c>
    </row>
    <row r="133" spans="2:65" s="12" customFormat="1">
      <c r="B133" s="163"/>
      <c r="D133" s="164" t="s">
        <v>136</v>
      </c>
      <c r="E133" s="165" t="s">
        <v>1</v>
      </c>
      <c r="F133" s="166" t="s">
        <v>290</v>
      </c>
      <c r="H133" s="167">
        <v>0.94099999999999995</v>
      </c>
      <c r="I133" s="168"/>
      <c r="L133" s="163"/>
      <c r="M133" s="169"/>
      <c r="N133" s="170"/>
      <c r="O133" s="170"/>
      <c r="P133" s="170"/>
      <c r="Q133" s="170"/>
      <c r="R133" s="170"/>
      <c r="S133" s="170"/>
      <c r="T133" s="171"/>
      <c r="AT133" s="165" t="s">
        <v>136</v>
      </c>
      <c r="AU133" s="165" t="s">
        <v>86</v>
      </c>
      <c r="AV133" s="12" t="s">
        <v>86</v>
      </c>
      <c r="AW133" s="12" t="s">
        <v>32</v>
      </c>
      <c r="AX133" s="12" t="s">
        <v>76</v>
      </c>
      <c r="AY133" s="165" t="s">
        <v>126</v>
      </c>
    </row>
    <row r="134" spans="2:65" s="13" customFormat="1">
      <c r="B134" s="172"/>
      <c r="D134" s="164" t="s">
        <v>136</v>
      </c>
      <c r="E134" s="173" t="s">
        <v>1</v>
      </c>
      <c r="F134" s="174" t="s">
        <v>140</v>
      </c>
      <c r="H134" s="175">
        <v>0.94099999999999995</v>
      </c>
      <c r="I134" s="176"/>
      <c r="L134" s="172"/>
      <c r="M134" s="177"/>
      <c r="N134" s="178"/>
      <c r="O134" s="178"/>
      <c r="P134" s="178"/>
      <c r="Q134" s="178"/>
      <c r="R134" s="178"/>
      <c r="S134" s="178"/>
      <c r="T134" s="179"/>
      <c r="AT134" s="173" t="s">
        <v>136</v>
      </c>
      <c r="AU134" s="173" t="s">
        <v>86</v>
      </c>
      <c r="AV134" s="13" t="s">
        <v>134</v>
      </c>
      <c r="AW134" s="13" t="s">
        <v>32</v>
      </c>
      <c r="AX134" s="13" t="s">
        <v>84</v>
      </c>
      <c r="AY134" s="173" t="s">
        <v>126</v>
      </c>
    </row>
    <row r="135" spans="2:65" s="11" customFormat="1" ht="22.8" customHeight="1">
      <c r="B135" s="136"/>
      <c r="D135" s="137" t="s">
        <v>75</v>
      </c>
      <c r="E135" s="147" t="s">
        <v>134</v>
      </c>
      <c r="F135" s="147" t="s">
        <v>291</v>
      </c>
      <c r="I135" s="139"/>
      <c r="J135" s="148">
        <f>BK135</f>
        <v>0</v>
      </c>
      <c r="L135" s="136"/>
      <c r="M135" s="141"/>
      <c r="N135" s="142"/>
      <c r="O135" s="142"/>
      <c r="P135" s="143">
        <f>SUM(P136:P149)</f>
        <v>0</v>
      </c>
      <c r="Q135" s="142"/>
      <c r="R135" s="143">
        <f>SUM(R136:R149)</f>
        <v>0.75348641999999988</v>
      </c>
      <c r="S135" s="142"/>
      <c r="T135" s="144">
        <f>SUM(T136:T149)</f>
        <v>0</v>
      </c>
      <c r="AR135" s="137" t="s">
        <v>84</v>
      </c>
      <c r="AT135" s="145" t="s">
        <v>75</v>
      </c>
      <c r="AU135" s="145" t="s">
        <v>84</v>
      </c>
      <c r="AY135" s="137" t="s">
        <v>126</v>
      </c>
      <c r="BK135" s="146">
        <f>SUM(BK136:BK149)</f>
        <v>0</v>
      </c>
    </row>
    <row r="136" spans="2:65" s="1" customFormat="1" ht="14.4" customHeight="1">
      <c r="B136" s="149"/>
      <c r="C136" s="150" t="s">
        <v>86</v>
      </c>
      <c r="D136" s="150" t="s">
        <v>129</v>
      </c>
      <c r="E136" s="151" t="s">
        <v>292</v>
      </c>
      <c r="F136" s="152" t="s">
        <v>293</v>
      </c>
      <c r="G136" s="153" t="s">
        <v>288</v>
      </c>
      <c r="H136" s="154">
        <v>0.29599999999999999</v>
      </c>
      <c r="I136" s="155"/>
      <c r="J136" s="156">
        <f>ROUND(I136*H136,2)</f>
        <v>0</v>
      </c>
      <c r="K136" s="152" t="s">
        <v>133</v>
      </c>
      <c r="L136" s="31"/>
      <c r="M136" s="157" t="s">
        <v>1</v>
      </c>
      <c r="N136" s="158" t="s">
        <v>41</v>
      </c>
      <c r="O136" s="54"/>
      <c r="P136" s="159">
        <f>O136*H136</f>
        <v>0</v>
      </c>
      <c r="Q136" s="159">
        <v>2.4533700000000001</v>
      </c>
      <c r="R136" s="159">
        <f>Q136*H136</f>
        <v>0.72619751999999993</v>
      </c>
      <c r="S136" s="159">
        <v>0</v>
      </c>
      <c r="T136" s="160">
        <f>S136*H136</f>
        <v>0</v>
      </c>
      <c r="AR136" s="161" t="s">
        <v>134</v>
      </c>
      <c r="AT136" s="161" t="s">
        <v>129</v>
      </c>
      <c r="AU136" s="161" t="s">
        <v>86</v>
      </c>
      <c r="AY136" s="16" t="s">
        <v>126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84</v>
      </c>
      <c r="BK136" s="162">
        <f>ROUND(I136*H136,2)</f>
        <v>0</v>
      </c>
      <c r="BL136" s="16" t="s">
        <v>134</v>
      </c>
      <c r="BM136" s="161" t="s">
        <v>294</v>
      </c>
    </row>
    <row r="137" spans="2:65" s="12" customFormat="1">
      <c r="B137" s="163"/>
      <c r="D137" s="164" t="s">
        <v>136</v>
      </c>
      <c r="E137" s="165" t="s">
        <v>1</v>
      </c>
      <c r="F137" s="166" t="s">
        <v>295</v>
      </c>
      <c r="H137" s="167">
        <v>0.29599999999999999</v>
      </c>
      <c r="I137" s="168"/>
      <c r="L137" s="163"/>
      <c r="M137" s="169"/>
      <c r="N137" s="170"/>
      <c r="O137" s="170"/>
      <c r="P137" s="170"/>
      <c r="Q137" s="170"/>
      <c r="R137" s="170"/>
      <c r="S137" s="170"/>
      <c r="T137" s="171"/>
      <c r="AT137" s="165" t="s">
        <v>136</v>
      </c>
      <c r="AU137" s="165" t="s">
        <v>86</v>
      </c>
      <c r="AV137" s="12" t="s">
        <v>86</v>
      </c>
      <c r="AW137" s="12" t="s">
        <v>32</v>
      </c>
      <c r="AX137" s="12" t="s">
        <v>76</v>
      </c>
      <c r="AY137" s="165" t="s">
        <v>126</v>
      </c>
    </row>
    <row r="138" spans="2:65" s="13" customFormat="1">
      <c r="B138" s="172"/>
      <c r="D138" s="164" t="s">
        <v>136</v>
      </c>
      <c r="E138" s="173" t="s">
        <v>1</v>
      </c>
      <c r="F138" s="174" t="s">
        <v>140</v>
      </c>
      <c r="H138" s="175">
        <v>0.29599999999999999</v>
      </c>
      <c r="I138" s="176"/>
      <c r="L138" s="172"/>
      <c r="M138" s="177"/>
      <c r="N138" s="178"/>
      <c r="O138" s="178"/>
      <c r="P138" s="178"/>
      <c r="Q138" s="178"/>
      <c r="R138" s="178"/>
      <c r="S138" s="178"/>
      <c r="T138" s="179"/>
      <c r="AT138" s="173" t="s">
        <v>136</v>
      </c>
      <c r="AU138" s="173" t="s">
        <v>86</v>
      </c>
      <c r="AV138" s="13" t="s">
        <v>134</v>
      </c>
      <c r="AW138" s="13" t="s">
        <v>32</v>
      </c>
      <c r="AX138" s="13" t="s">
        <v>84</v>
      </c>
      <c r="AY138" s="173" t="s">
        <v>126</v>
      </c>
    </row>
    <row r="139" spans="2:65" s="1" customFormat="1" ht="14.4" customHeight="1">
      <c r="B139" s="149"/>
      <c r="C139" s="150" t="s">
        <v>148</v>
      </c>
      <c r="D139" s="150" t="s">
        <v>129</v>
      </c>
      <c r="E139" s="151" t="s">
        <v>296</v>
      </c>
      <c r="F139" s="152" t="s">
        <v>297</v>
      </c>
      <c r="G139" s="153" t="s">
        <v>169</v>
      </c>
      <c r="H139" s="154">
        <v>1.7999999999999999E-2</v>
      </c>
      <c r="I139" s="155"/>
      <c r="J139" s="156">
        <f>ROUND(I139*H139,2)</f>
        <v>0</v>
      </c>
      <c r="K139" s="152" t="s">
        <v>133</v>
      </c>
      <c r="L139" s="31"/>
      <c r="M139" s="157" t="s">
        <v>1</v>
      </c>
      <c r="N139" s="158" t="s">
        <v>41</v>
      </c>
      <c r="O139" s="54"/>
      <c r="P139" s="159">
        <f>O139*H139</f>
        <v>0</v>
      </c>
      <c r="Q139" s="159">
        <v>1.04887</v>
      </c>
      <c r="R139" s="159">
        <f>Q139*H139</f>
        <v>1.8879659999999999E-2</v>
      </c>
      <c r="S139" s="159">
        <v>0</v>
      </c>
      <c r="T139" s="160">
        <f>S139*H139</f>
        <v>0</v>
      </c>
      <c r="AR139" s="161" t="s">
        <v>134</v>
      </c>
      <c r="AT139" s="161" t="s">
        <v>129</v>
      </c>
      <c r="AU139" s="161" t="s">
        <v>86</v>
      </c>
      <c r="AY139" s="16" t="s">
        <v>126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6" t="s">
        <v>84</v>
      </c>
      <c r="BK139" s="162">
        <f>ROUND(I139*H139,2)</f>
        <v>0</v>
      </c>
      <c r="BL139" s="16" t="s">
        <v>134</v>
      </c>
      <c r="BM139" s="161" t="s">
        <v>298</v>
      </c>
    </row>
    <row r="140" spans="2:65" s="12" customFormat="1">
      <c r="B140" s="163"/>
      <c r="D140" s="164" t="s">
        <v>136</v>
      </c>
      <c r="E140" s="165" t="s">
        <v>1</v>
      </c>
      <c r="F140" s="166" t="s">
        <v>299</v>
      </c>
      <c r="H140" s="167">
        <v>1.7999999999999999E-2</v>
      </c>
      <c r="I140" s="168"/>
      <c r="L140" s="163"/>
      <c r="M140" s="169"/>
      <c r="N140" s="170"/>
      <c r="O140" s="170"/>
      <c r="P140" s="170"/>
      <c r="Q140" s="170"/>
      <c r="R140" s="170"/>
      <c r="S140" s="170"/>
      <c r="T140" s="171"/>
      <c r="AT140" s="165" t="s">
        <v>136</v>
      </c>
      <c r="AU140" s="165" t="s">
        <v>86</v>
      </c>
      <c r="AV140" s="12" t="s">
        <v>86</v>
      </c>
      <c r="AW140" s="12" t="s">
        <v>32</v>
      </c>
      <c r="AX140" s="12" t="s">
        <v>76</v>
      </c>
      <c r="AY140" s="165" t="s">
        <v>126</v>
      </c>
    </row>
    <row r="141" spans="2:65" s="13" customFormat="1">
      <c r="B141" s="172"/>
      <c r="D141" s="164" t="s">
        <v>136</v>
      </c>
      <c r="E141" s="173" t="s">
        <v>1</v>
      </c>
      <c r="F141" s="174" t="s">
        <v>140</v>
      </c>
      <c r="H141" s="175">
        <v>1.7999999999999999E-2</v>
      </c>
      <c r="I141" s="176"/>
      <c r="L141" s="172"/>
      <c r="M141" s="177"/>
      <c r="N141" s="178"/>
      <c r="O141" s="178"/>
      <c r="P141" s="178"/>
      <c r="Q141" s="178"/>
      <c r="R141" s="178"/>
      <c r="S141" s="178"/>
      <c r="T141" s="179"/>
      <c r="AT141" s="173" t="s">
        <v>136</v>
      </c>
      <c r="AU141" s="173" t="s">
        <v>86</v>
      </c>
      <c r="AV141" s="13" t="s">
        <v>134</v>
      </c>
      <c r="AW141" s="13" t="s">
        <v>32</v>
      </c>
      <c r="AX141" s="13" t="s">
        <v>84</v>
      </c>
      <c r="AY141" s="173" t="s">
        <v>126</v>
      </c>
    </row>
    <row r="142" spans="2:65" s="1" customFormat="1" ht="14.4" customHeight="1">
      <c r="B142" s="149"/>
      <c r="C142" s="150" t="s">
        <v>134</v>
      </c>
      <c r="D142" s="150" t="s">
        <v>129</v>
      </c>
      <c r="E142" s="151" t="s">
        <v>300</v>
      </c>
      <c r="F142" s="152" t="s">
        <v>301</v>
      </c>
      <c r="G142" s="153" t="s">
        <v>145</v>
      </c>
      <c r="H142" s="154">
        <v>1.278</v>
      </c>
      <c r="I142" s="155"/>
      <c r="J142" s="156">
        <f>ROUND(I142*H142,2)</f>
        <v>0</v>
      </c>
      <c r="K142" s="152" t="s">
        <v>133</v>
      </c>
      <c r="L142" s="31"/>
      <c r="M142" s="157" t="s">
        <v>1</v>
      </c>
      <c r="N142" s="158" t="s">
        <v>41</v>
      </c>
      <c r="O142" s="54"/>
      <c r="P142" s="159">
        <f>O142*H142</f>
        <v>0</v>
      </c>
      <c r="Q142" s="159">
        <v>6.5799999999999999E-3</v>
      </c>
      <c r="R142" s="159">
        <f>Q142*H142</f>
        <v>8.4092400000000001E-3</v>
      </c>
      <c r="S142" s="159">
        <v>0</v>
      </c>
      <c r="T142" s="160">
        <f>S142*H142</f>
        <v>0</v>
      </c>
      <c r="AR142" s="161" t="s">
        <v>134</v>
      </c>
      <c r="AT142" s="161" t="s">
        <v>129</v>
      </c>
      <c r="AU142" s="161" t="s">
        <v>86</v>
      </c>
      <c r="AY142" s="16" t="s">
        <v>126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6" t="s">
        <v>84</v>
      </c>
      <c r="BK142" s="162">
        <f>ROUND(I142*H142,2)</f>
        <v>0</v>
      </c>
      <c r="BL142" s="16" t="s">
        <v>134</v>
      </c>
      <c r="BM142" s="161" t="s">
        <v>302</v>
      </c>
    </row>
    <row r="143" spans="2:65" s="12" customFormat="1">
      <c r="B143" s="163"/>
      <c r="D143" s="164" t="s">
        <v>136</v>
      </c>
      <c r="E143" s="165" t="s">
        <v>1</v>
      </c>
      <c r="F143" s="166" t="s">
        <v>303</v>
      </c>
      <c r="H143" s="167">
        <v>0.87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136</v>
      </c>
      <c r="AU143" s="165" t="s">
        <v>86</v>
      </c>
      <c r="AV143" s="12" t="s">
        <v>86</v>
      </c>
      <c r="AW143" s="12" t="s">
        <v>32</v>
      </c>
      <c r="AX143" s="12" t="s">
        <v>76</v>
      </c>
      <c r="AY143" s="165" t="s">
        <v>126</v>
      </c>
    </row>
    <row r="144" spans="2:65" s="12" customFormat="1">
      <c r="B144" s="163"/>
      <c r="D144" s="164" t="s">
        <v>136</v>
      </c>
      <c r="E144" s="165" t="s">
        <v>1</v>
      </c>
      <c r="F144" s="166" t="s">
        <v>304</v>
      </c>
      <c r="H144" s="167">
        <v>0.40799999999999997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136</v>
      </c>
      <c r="AU144" s="165" t="s">
        <v>86</v>
      </c>
      <c r="AV144" s="12" t="s">
        <v>86</v>
      </c>
      <c r="AW144" s="12" t="s">
        <v>32</v>
      </c>
      <c r="AX144" s="12" t="s">
        <v>76</v>
      </c>
      <c r="AY144" s="165" t="s">
        <v>126</v>
      </c>
    </row>
    <row r="145" spans="2:65" s="13" customFormat="1">
      <c r="B145" s="172"/>
      <c r="D145" s="164" t="s">
        <v>136</v>
      </c>
      <c r="E145" s="173" t="s">
        <v>1</v>
      </c>
      <c r="F145" s="174" t="s">
        <v>140</v>
      </c>
      <c r="H145" s="175">
        <v>1.278</v>
      </c>
      <c r="I145" s="176"/>
      <c r="L145" s="172"/>
      <c r="M145" s="177"/>
      <c r="N145" s="178"/>
      <c r="O145" s="178"/>
      <c r="P145" s="178"/>
      <c r="Q145" s="178"/>
      <c r="R145" s="178"/>
      <c r="S145" s="178"/>
      <c r="T145" s="179"/>
      <c r="AT145" s="173" t="s">
        <v>136</v>
      </c>
      <c r="AU145" s="173" t="s">
        <v>86</v>
      </c>
      <c r="AV145" s="13" t="s">
        <v>134</v>
      </c>
      <c r="AW145" s="13" t="s">
        <v>32</v>
      </c>
      <c r="AX145" s="13" t="s">
        <v>84</v>
      </c>
      <c r="AY145" s="173" t="s">
        <v>126</v>
      </c>
    </row>
    <row r="146" spans="2:65" s="1" customFormat="1" ht="14.4" customHeight="1">
      <c r="B146" s="149"/>
      <c r="C146" s="150" t="s">
        <v>158</v>
      </c>
      <c r="D146" s="150" t="s">
        <v>129</v>
      </c>
      <c r="E146" s="151" t="s">
        <v>305</v>
      </c>
      <c r="F146" s="152" t="s">
        <v>306</v>
      </c>
      <c r="G146" s="153" t="s">
        <v>145</v>
      </c>
      <c r="H146" s="154">
        <v>1.278</v>
      </c>
      <c r="I146" s="155"/>
      <c r="J146" s="156">
        <f>ROUND(I146*H146,2)</f>
        <v>0</v>
      </c>
      <c r="K146" s="152" t="s">
        <v>133</v>
      </c>
      <c r="L146" s="31"/>
      <c r="M146" s="157" t="s">
        <v>1</v>
      </c>
      <c r="N146" s="158" t="s">
        <v>41</v>
      </c>
      <c r="O146" s="54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61" t="s">
        <v>134</v>
      </c>
      <c r="AT146" s="161" t="s">
        <v>129</v>
      </c>
      <c r="AU146" s="161" t="s">
        <v>86</v>
      </c>
      <c r="AY146" s="16" t="s">
        <v>126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6" t="s">
        <v>84</v>
      </c>
      <c r="BK146" s="162">
        <f>ROUND(I146*H146,2)</f>
        <v>0</v>
      </c>
      <c r="BL146" s="16" t="s">
        <v>134</v>
      </c>
      <c r="BM146" s="161" t="s">
        <v>307</v>
      </c>
    </row>
    <row r="147" spans="2:65" s="12" customFormat="1">
      <c r="B147" s="163"/>
      <c r="D147" s="164" t="s">
        <v>136</v>
      </c>
      <c r="E147" s="165" t="s">
        <v>1</v>
      </c>
      <c r="F147" s="166" t="s">
        <v>303</v>
      </c>
      <c r="H147" s="167">
        <v>0.87</v>
      </c>
      <c r="I147" s="168"/>
      <c r="L147" s="163"/>
      <c r="M147" s="169"/>
      <c r="N147" s="170"/>
      <c r="O147" s="170"/>
      <c r="P147" s="170"/>
      <c r="Q147" s="170"/>
      <c r="R147" s="170"/>
      <c r="S147" s="170"/>
      <c r="T147" s="171"/>
      <c r="AT147" s="165" t="s">
        <v>136</v>
      </c>
      <c r="AU147" s="165" t="s">
        <v>86</v>
      </c>
      <c r="AV147" s="12" t="s">
        <v>86</v>
      </c>
      <c r="AW147" s="12" t="s">
        <v>32</v>
      </c>
      <c r="AX147" s="12" t="s">
        <v>76</v>
      </c>
      <c r="AY147" s="165" t="s">
        <v>126</v>
      </c>
    </row>
    <row r="148" spans="2:65" s="12" customFormat="1">
      <c r="B148" s="163"/>
      <c r="D148" s="164" t="s">
        <v>136</v>
      </c>
      <c r="E148" s="165" t="s">
        <v>1</v>
      </c>
      <c r="F148" s="166" t="s">
        <v>304</v>
      </c>
      <c r="H148" s="167">
        <v>0.40799999999999997</v>
      </c>
      <c r="I148" s="168"/>
      <c r="L148" s="163"/>
      <c r="M148" s="169"/>
      <c r="N148" s="170"/>
      <c r="O148" s="170"/>
      <c r="P148" s="170"/>
      <c r="Q148" s="170"/>
      <c r="R148" s="170"/>
      <c r="S148" s="170"/>
      <c r="T148" s="171"/>
      <c r="AT148" s="165" t="s">
        <v>136</v>
      </c>
      <c r="AU148" s="165" t="s">
        <v>86</v>
      </c>
      <c r="AV148" s="12" t="s">
        <v>86</v>
      </c>
      <c r="AW148" s="12" t="s">
        <v>32</v>
      </c>
      <c r="AX148" s="12" t="s">
        <v>76</v>
      </c>
      <c r="AY148" s="165" t="s">
        <v>126</v>
      </c>
    </row>
    <row r="149" spans="2:65" s="13" customFormat="1">
      <c r="B149" s="172"/>
      <c r="D149" s="164" t="s">
        <v>136</v>
      </c>
      <c r="E149" s="173" t="s">
        <v>1</v>
      </c>
      <c r="F149" s="174" t="s">
        <v>140</v>
      </c>
      <c r="H149" s="175">
        <v>1.278</v>
      </c>
      <c r="I149" s="176"/>
      <c r="L149" s="172"/>
      <c r="M149" s="177"/>
      <c r="N149" s="178"/>
      <c r="O149" s="178"/>
      <c r="P149" s="178"/>
      <c r="Q149" s="178"/>
      <c r="R149" s="178"/>
      <c r="S149" s="178"/>
      <c r="T149" s="179"/>
      <c r="AT149" s="173" t="s">
        <v>136</v>
      </c>
      <c r="AU149" s="173" t="s">
        <v>86</v>
      </c>
      <c r="AV149" s="13" t="s">
        <v>134</v>
      </c>
      <c r="AW149" s="13" t="s">
        <v>32</v>
      </c>
      <c r="AX149" s="13" t="s">
        <v>84</v>
      </c>
      <c r="AY149" s="173" t="s">
        <v>126</v>
      </c>
    </row>
    <row r="150" spans="2:65" s="11" customFormat="1" ht="22.8" customHeight="1">
      <c r="B150" s="136"/>
      <c r="D150" s="137" t="s">
        <v>75</v>
      </c>
      <c r="E150" s="147" t="s">
        <v>127</v>
      </c>
      <c r="F150" s="147" t="s">
        <v>128</v>
      </c>
      <c r="I150" s="139"/>
      <c r="J150" s="148">
        <f>BK150</f>
        <v>0</v>
      </c>
      <c r="L150" s="136"/>
      <c r="M150" s="141"/>
      <c r="N150" s="142"/>
      <c r="O150" s="142"/>
      <c r="P150" s="143">
        <f>SUM(P151:P165)</f>
        <v>0</v>
      </c>
      <c r="Q150" s="142"/>
      <c r="R150" s="143">
        <f>SUM(R151:R165)</f>
        <v>3.2529599999999999</v>
      </c>
      <c r="S150" s="142"/>
      <c r="T150" s="144">
        <f>SUM(T151:T165)</f>
        <v>0</v>
      </c>
      <c r="AR150" s="137" t="s">
        <v>84</v>
      </c>
      <c r="AT150" s="145" t="s">
        <v>75</v>
      </c>
      <c r="AU150" s="145" t="s">
        <v>84</v>
      </c>
      <c r="AY150" s="137" t="s">
        <v>126</v>
      </c>
      <c r="BK150" s="146">
        <f>SUM(BK151:BK165)</f>
        <v>0</v>
      </c>
    </row>
    <row r="151" spans="2:65" s="1" customFormat="1" ht="14.4" customHeight="1">
      <c r="B151" s="149"/>
      <c r="C151" s="150" t="s">
        <v>127</v>
      </c>
      <c r="D151" s="150" t="s">
        <v>129</v>
      </c>
      <c r="E151" s="151" t="s">
        <v>308</v>
      </c>
      <c r="F151" s="152" t="s">
        <v>309</v>
      </c>
      <c r="G151" s="153" t="s">
        <v>205</v>
      </c>
      <c r="H151" s="154">
        <v>2</v>
      </c>
      <c r="I151" s="155"/>
      <c r="J151" s="156">
        <f>ROUND(I151*H151,2)</f>
        <v>0</v>
      </c>
      <c r="K151" s="152" t="s">
        <v>133</v>
      </c>
      <c r="L151" s="31"/>
      <c r="M151" s="157" t="s">
        <v>1</v>
      </c>
      <c r="N151" s="158" t="s">
        <v>41</v>
      </c>
      <c r="O151" s="54"/>
      <c r="P151" s="159">
        <f>O151*H151</f>
        <v>0</v>
      </c>
      <c r="Q151" s="159">
        <v>0.1575</v>
      </c>
      <c r="R151" s="159">
        <f>Q151*H151</f>
        <v>0.315</v>
      </c>
      <c r="S151" s="159">
        <v>0</v>
      </c>
      <c r="T151" s="160">
        <f>S151*H151</f>
        <v>0</v>
      </c>
      <c r="AR151" s="161" t="s">
        <v>134</v>
      </c>
      <c r="AT151" s="161" t="s">
        <v>129</v>
      </c>
      <c r="AU151" s="161" t="s">
        <v>86</v>
      </c>
      <c r="AY151" s="16" t="s">
        <v>126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6" t="s">
        <v>84</v>
      </c>
      <c r="BK151" s="162">
        <f>ROUND(I151*H151,2)</f>
        <v>0</v>
      </c>
      <c r="BL151" s="16" t="s">
        <v>134</v>
      </c>
      <c r="BM151" s="161" t="s">
        <v>310</v>
      </c>
    </row>
    <row r="152" spans="2:65" s="12" customFormat="1">
      <c r="B152" s="163"/>
      <c r="D152" s="164" t="s">
        <v>136</v>
      </c>
      <c r="E152" s="165" t="s">
        <v>1</v>
      </c>
      <c r="F152" s="166" t="s">
        <v>86</v>
      </c>
      <c r="H152" s="167">
        <v>2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136</v>
      </c>
      <c r="AU152" s="165" t="s">
        <v>86</v>
      </c>
      <c r="AV152" s="12" t="s">
        <v>86</v>
      </c>
      <c r="AW152" s="12" t="s">
        <v>32</v>
      </c>
      <c r="AX152" s="12" t="s">
        <v>76</v>
      </c>
      <c r="AY152" s="165" t="s">
        <v>126</v>
      </c>
    </row>
    <row r="153" spans="2:65" s="13" customFormat="1">
      <c r="B153" s="172"/>
      <c r="D153" s="164" t="s">
        <v>136</v>
      </c>
      <c r="E153" s="173" t="s">
        <v>1</v>
      </c>
      <c r="F153" s="174" t="s">
        <v>140</v>
      </c>
      <c r="H153" s="175">
        <v>2</v>
      </c>
      <c r="I153" s="176"/>
      <c r="L153" s="172"/>
      <c r="M153" s="177"/>
      <c r="N153" s="178"/>
      <c r="O153" s="178"/>
      <c r="P153" s="178"/>
      <c r="Q153" s="178"/>
      <c r="R153" s="178"/>
      <c r="S153" s="178"/>
      <c r="T153" s="179"/>
      <c r="AT153" s="173" t="s">
        <v>136</v>
      </c>
      <c r="AU153" s="173" t="s">
        <v>86</v>
      </c>
      <c r="AV153" s="13" t="s">
        <v>134</v>
      </c>
      <c r="AW153" s="13" t="s">
        <v>32</v>
      </c>
      <c r="AX153" s="13" t="s">
        <v>84</v>
      </c>
      <c r="AY153" s="173" t="s">
        <v>126</v>
      </c>
    </row>
    <row r="154" spans="2:65" s="1" customFormat="1" ht="14.4" customHeight="1">
      <c r="B154" s="149"/>
      <c r="C154" s="150" t="s">
        <v>171</v>
      </c>
      <c r="D154" s="150" t="s">
        <v>129</v>
      </c>
      <c r="E154" s="151" t="s">
        <v>311</v>
      </c>
      <c r="F154" s="152" t="s">
        <v>312</v>
      </c>
      <c r="G154" s="153" t="s">
        <v>145</v>
      </c>
      <c r="H154" s="154">
        <v>146.6</v>
      </c>
      <c r="I154" s="155"/>
      <c r="J154" s="156">
        <f>ROUND(I154*H154,2)</f>
        <v>0</v>
      </c>
      <c r="K154" s="152" t="s">
        <v>133</v>
      </c>
      <c r="L154" s="31"/>
      <c r="M154" s="157" t="s">
        <v>1</v>
      </c>
      <c r="N154" s="158" t="s">
        <v>41</v>
      </c>
      <c r="O154" s="54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AR154" s="161" t="s">
        <v>134</v>
      </c>
      <c r="AT154" s="161" t="s">
        <v>129</v>
      </c>
      <c r="AU154" s="161" t="s">
        <v>86</v>
      </c>
      <c r="AY154" s="16" t="s">
        <v>126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6" t="s">
        <v>84</v>
      </c>
      <c r="BK154" s="162">
        <f>ROUND(I154*H154,2)</f>
        <v>0</v>
      </c>
      <c r="BL154" s="16" t="s">
        <v>134</v>
      </c>
      <c r="BM154" s="161" t="s">
        <v>313</v>
      </c>
    </row>
    <row r="155" spans="2:65" s="12" customFormat="1">
      <c r="B155" s="163"/>
      <c r="D155" s="164" t="s">
        <v>136</v>
      </c>
      <c r="E155" s="165" t="s">
        <v>1</v>
      </c>
      <c r="F155" s="166" t="s">
        <v>314</v>
      </c>
      <c r="H155" s="167">
        <v>33.6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136</v>
      </c>
      <c r="AU155" s="165" t="s">
        <v>86</v>
      </c>
      <c r="AV155" s="12" t="s">
        <v>86</v>
      </c>
      <c r="AW155" s="12" t="s">
        <v>32</v>
      </c>
      <c r="AX155" s="12" t="s">
        <v>76</v>
      </c>
      <c r="AY155" s="165" t="s">
        <v>126</v>
      </c>
    </row>
    <row r="156" spans="2:65" s="12" customFormat="1">
      <c r="B156" s="163"/>
      <c r="D156" s="164" t="s">
        <v>136</v>
      </c>
      <c r="E156" s="165" t="s">
        <v>1</v>
      </c>
      <c r="F156" s="166" t="s">
        <v>315</v>
      </c>
      <c r="H156" s="167">
        <v>25</v>
      </c>
      <c r="I156" s="168"/>
      <c r="L156" s="163"/>
      <c r="M156" s="169"/>
      <c r="N156" s="170"/>
      <c r="O156" s="170"/>
      <c r="P156" s="170"/>
      <c r="Q156" s="170"/>
      <c r="R156" s="170"/>
      <c r="S156" s="170"/>
      <c r="T156" s="171"/>
      <c r="AT156" s="165" t="s">
        <v>136</v>
      </c>
      <c r="AU156" s="165" t="s">
        <v>86</v>
      </c>
      <c r="AV156" s="12" t="s">
        <v>86</v>
      </c>
      <c r="AW156" s="12" t="s">
        <v>32</v>
      </c>
      <c r="AX156" s="12" t="s">
        <v>76</v>
      </c>
      <c r="AY156" s="165" t="s">
        <v>126</v>
      </c>
    </row>
    <row r="157" spans="2:65" s="12" customFormat="1">
      <c r="B157" s="163"/>
      <c r="D157" s="164" t="s">
        <v>136</v>
      </c>
      <c r="E157" s="165" t="s">
        <v>1</v>
      </c>
      <c r="F157" s="166" t="s">
        <v>316</v>
      </c>
      <c r="H157" s="167">
        <v>88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136</v>
      </c>
      <c r="AU157" s="165" t="s">
        <v>86</v>
      </c>
      <c r="AV157" s="12" t="s">
        <v>86</v>
      </c>
      <c r="AW157" s="12" t="s">
        <v>32</v>
      </c>
      <c r="AX157" s="12" t="s">
        <v>76</v>
      </c>
      <c r="AY157" s="165" t="s">
        <v>126</v>
      </c>
    </row>
    <row r="158" spans="2:65" s="13" customFormat="1">
      <c r="B158" s="172"/>
      <c r="D158" s="164" t="s">
        <v>136</v>
      </c>
      <c r="E158" s="173" t="s">
        <v>1</v>
      </c>
      <c r="F158" s="174" t="s">
        <v>140</v>
      </c>
      <c r="H158" s="175">
        <v>146.6</v>
      </c>
      <c r="I158" s="176"/>
      <c r="L158" s="172"/>
      <c r="M158" s="177"/>
      <c r="N158" s="178"/>
      <c r="O158" s="178"/>
      <c r="P158" s="178"/>
      <c r="Q158" s="178"/>
      <c r="R158" s="178"/>
      <c r="S158" s="178"/>
      <c r="T158" s="179"/>
      <c r="AT158" s="173" t="s">
        <v>136</v>
      </c>
      <c r="AU158" s="173" t="s">
        <v>86</v>
      </c>
      <c r="AV158" s="13" t="s">
        <v>134</v>
      </c>
      <c r="AW158" s="13" t="s">
        <v>32</v>
      </c>
      <c r="AX158" s="13" t="s">
        <v>84</v>
      </c>
      <c r="AY158" s="173" t="s">
        <v>126</v>
      </c>
    </row>
    <row r="159" spans="2:65" s="1" customFormat="1" ht="14.4" customHeight="1">
      <c r="B159" s="149"/>
      <c r="C159" s="150" t="s">
        <v>163</v>
      </c>
      <c r="D159" s="150" t="s">
        <v>129</v>
      </c>
      <c r="E159" s="151" t="s">
        <v>317</v>
      </c>
      <c r="F159" s="152" t="s">
        <v>318</v>
      </c>
      <c r="G159" s="153" t="s">
        <v>145</v>
      </c>
      <c r="H159" s="154">
        <v>27.3</v>
      </c>
      <c r="I159" s="155"/>
      <c r="J159" s="156">
        <f>ROUND(I159*H159,2)</f>
        <v>0</v>
      </c>
      <c r="K159" s="152" t="s">
        <v>133</v>
      </c>
      <c r="L159" s="31"/>
      <c r="M159" s="157" t="s">
        <v>1</v>
      </c>
      <c r="N159" s="158" t="s">
        <v>41</v>
      </c>
      <c r="O159" s="54"/>
      <c r="P159" s="159">
        <f>O159*H159</f>
        <v>0</v>
      </c>
      <c r="Q159" s="159">
        <v>0.105</v>
      </c>
      <c r="R159" s="159">
        <f>Q159*H159</f>
        <v>2.8664999999999998</v>
      </c>
      <c r="S159" s="159">
        <v>0</v>
      </c>
      <c r="T159" s="160">
        <f>S159*H159</f>
        <v>0</v>
      </c>
      <c r="AR159" s="161" t="s">
        <v>134</v>
      </c>
      <c r="AT159" s="161" t="s">
        <v>129</v>
      </c>
      <c r="AU159" s="161" t="s">
        <v>86</v>
      </c>
      <c r="AY159" s="16" t="s">
        <v>126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6" t="s">
        <v>84</v>
      </c>
      <c r="BK159" s="162">
        <f>ROUND(I159*H159,2)</f>
        <v>0</v>
      </c>
      <c r="BL159" s="16" t="s">
        <v>134</v>
      </c>
      <c r="BM159" s="161" t="s">
        <v>319</v>
      </c>
    </row>
    <row r="160" spans="2:65" s="12" customFormat="1">
      <c r="B160" s="163"/>
      <c r="D160" s="164" t="s">
        <v>136</v>
      </c>
      <c r="E160" s="165" t="s">
        <v>1</v>
      </c>
      <c r="F160" s="166" t="s">
        <v>147</v>
      </c>
      <c r="H160" s="167">
        <v>27.3</v>
      </c>
      <c r="I160" s="168"/>
      <c r="L160" s="163"/>
      <c r="M160" s="169"/>
      <c r="N160" s="170"/>
      <c r="O160" s="170"/>
      <c r="P160" s="170"/>
      <c r="Q160" s="170"/>
      <c r="R160" s="170"/>
      <c r="S160" s="170"/>
      <c r="T160" s="171"/>
      <c r="AT160" s="165" t="s">
        <v>136</v>
      </c>
      <c r="AU160" s="165" t="s">
        <v>86</v>
      </c>
      <c r="AV160" s="12" t="s">
        <v>86</v>
      </c>
      <c r="AW160" s="12" t="s">
        <v>32</v>
      </c>
      <c r="AX160" s="12" t="s">
        <v>76</v>
      </c>
      <c r="AY160" s="165" t="s">
        <v>126</v>
      </c>
    </row>
    <row r="161" spans="2:65" s="13" customFormat="1">
      <c r="B161" s="172"/>
      <c r="D161" s="164" t="s">
        <v>136</v>
      </c>
      <c r="E161" s="173" t="s">
        <v>1</v>
      </c>
      <c r="F161" s="174" t="s">
        <v>140</v>
      </c>
      <c r="H161" s="175">
        <v>27.3</v>
      </c>
      <c r="I161" s="176"/>
      <c r="L161" s="172"/>
      <c r="M161" s="177"/>
      <c r="N161" s="178"/>
      <c r="O161" s="178"/>
      <c r="P161" s="178"/>
      <c r="Q161" s="178"/>
      <c r="R161" s="178"/>
      <c r="S161" s="178"/>
      <c r="T161" s="179"/>
      <c r="AT161" s="173" t="s">
        <v>136</v>
      </c>
      <c r="AU161" s="173" t="s">
        <v>86</v>
      </c>
      <c r="AV161" s="13" t="s">
        <v>134</v>
      </c>
      <c r="AW161" s="13" t="s">
        <v>32</v>
      </c>
      <c r="AX161" s="13" t="s">
        <v>84</v>
      </c>
      <c r="AY161" s="173" t="s">
        <v>126</v>
      </c>
    </row>
    <row r="162" spans="2:65" s="1" customFormat="1" ht="14.4" customHeight="1">
      <c r="B162" s="149"/>
      <c r="C162" s="150" t="s">
        <v>141</v>
      </c>
      <c r="D162" s="150" t="s">
        <v>129</v>
      </c>
      <c r="E162" s="151" t="s">
        <v>320</v>
      </c>
      <c r="F162" s="152" t="s">
        <v>321</v>
      </c>
      <c r="G162" s="153" t="s">
        <v>205</v>
      </c>
      <c r="H162" s="154">
        <v>1</v>
      </c>
      <c r="I162" s="155"/>
      <c r="J162" s="156">
        <f>ROUND(I162*H162,2)</f>
        <v>0</v>
      </c>
      <c r="K162" s="152" t="s">
        <v>133</v>
      </c>
      <c r="L162" s="31"/>
      <c r="M162" s="157" t="s">
        <v>1</v>
      </c>
      <c r="N162" s="158" t="s">
        <v>41</v>
      </c>
      <c r="O162" s="54"/>
      <c r="P162" s="159">
        <f>O162*H162</f>
        <v>0</v>
      </c>
      <c r="Q162" s="159">
        <v>7.1459999999999996E-2</v>
      </c>
      <c r="R162" s="159">
        <f>Q162*H162</f>
        <v>7.1459999999999996E-2</v>
      </c>
      <c r="S162" s="159">
        <v>0</v>
      </c>
      <c r="T162" s="160">
        <f>S162*H162</f>
        <v>0</v>
      </c>
      <c r="AR162" s="161" t="s">
        <v>134</v>
      </c>
      <c r="AT162" s="161" t="s">
        <v>129</v>
      </c>
      <c r="AU162" s="161" t="s">
        <v>86</v>
      </c>
      <c r="AY162" s="16" t="s">
        <v>126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6" t="s">
        <v>84</v>
      </c>
      <c r="BK162" s="162">
        <f>ROUND(I162*H162,2)</f>
        <v>0</v>
      </c>
      <c r="BL162" s="16" t="s">
        <v>134</v>
      </c>
      <c r="BM162" s="161" t="s">
        <v>322</v>
      </c>
    </row>
    <row r="163" spans="2:65" s="12" customFormat="1">
      <c r="B163" s="163"/>
      <c r="D163" s="164" t="s">
        <v>136</v>
      </c>
      <c r="E163" s="165" t="s">
        <v>1</v>
      </c>
      <c r="F163" s="166" t="s">
        <v>84</v>
      </c>
      <c r="H163" s="167">
        <v>1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136</v>
      </c>
      <c r="AU163" s="165" t="s">
        <v>86</v>
      </c>
      <c r="AV163" s="12" t="s">
        <v>86</v>
      </c>
      <c r="AW163" s="12" t="s">
        <v>32</v>
      </c>
      <c r="AX163" s="12" t="s">
        <v>76</v>
      </c>
      <c r="AY163" s="165" t="s">
        <v>126</v>
      </c>
    </row>
    <row r="164" spans="2:65" s="13" customFormat="1">
      <c r="B164" s="172"/>
      <c r="D164" s="164" t="s">
        <v>136</v>
      </c>
      <c r="E164" s="173" t="s">
        <v>1</v>
      </c>
      <c r="F164" s="174" t="s">
        <v>140</v>
      </c>
      <c r="H164" s="175">
        <v>1</v>
      </c>
      <c r="I164" s="176"/>
      <c r="L164" s="172"/>
      <c r="M164" s="177"/>
      <c r="N164" s="178"/>
      <c r="O164" s="178"/>
      <c r="P164" s="178"/>
      <c r="Q164" s="178"/>
      <c r="R164" s="178"/>
      <c r="S164" s="178"/>
      <c r="T164" s="179"/>
      <c r="AT164" s="173" t="s">
        <v>136</v>
      </c>
      <c r="AU164" s="173" t="s">
        <v>86</v>
      </c>
      <c r="AV164" s="13" t="s">
        <v>134</v>
      </c>
      <c r="AW164" s="13" t="s">
        <v>32</v>
      </c>
      <c r="AX164" s="13" t="s">
        <v>84</v>
      </c>
      <c r="AY164" s="173" t="s">
        <v>126</v>
      </c>
    </row>
    <row r="165" spans="2:65" s="1" customFormat="1" ht="14.4" customHeight="1">
      <c r="B165" s="149"/>
      <c r="C165" s="180" t="s">
        <v>184</v>
      </c>
      <c r="D165" s="180" t="s">
        <v>159</v>
      </c>
      <c r="E165" s="181" t="s">
        <v>323</v>
      </c>
      <c r="F165" s="182" t="s">
        <v>324</v>
      </c>
      <c r="G165" s="183" t="s">
        <v>162</v>
      </c>
      <c r="H165" s="184">
        <v>1</v>
      </c>
      <c r="I165" s="185"/>
      <c r="J165" s="186">
        <f>ROUND(I165*H165,2)</f>
        <v>0</v>
      </c>
      <c r="K165" s="182" t="s">
        <v>1</v>
      </c>
      <c r="L165" s="187"/>
      <c r="M165" s="188" t="s">
        <v>1</v>
      </c>
      <c r="N165" s="189" t="s">
        <v>41</v>
      </c>
      <c r="O165" s="54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AR165" s="161" t="s">
        <v>163</v>
      </c>
      <c r="AT165" s="161" t="s">
        <v>159</v>
      </c>
      <c r="AU165" s="161" t="s">
        <v>86</v>
      </c>
      <c r="AY165" s="16" t="s">
        <v>126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6" t="s">
        <v>84</v>
      </c>
      <c r="BK165" s="162">
        <f>ROUND(I165*H165,2)</f>
        <v>0</v>
      </c>
      <c r="BL165" s="16" t="s">
        <v>134</v>
      </c>
      <c r="BM165" s="161" t="s">
        <v>325</v>
      </c>
    </row>
    <row r="166" spans="2:65" s="11" customFormat="1" ht="22.8" customHeight="1">
      <c r="B166" s="136"/>
      <c r="D166" s="137" t="s">
        <v>75</v>
      </c>
      <c r="E166" s="147" t="s">
        <v>141</v>
      </c>
      <c r="F166" s="147" t="s">
        <v>142</v>
      </c>
      <c r="I166" s="139"/>
      <c r="J166" s="148">
        <f>BK166</f>
        <v>0</v>
      </c>
      <c r="L166" s="136"/>
      <c r="M166" s="141"/>
      <c r="N166" s="142"/>
      <c r="O166" s="142"/>
      <c r="P166" s="143">
        <f>SUM(P167:P189)</f>
        <v>0</v>
      </c>
      <c r="Q166" s="142"/>
      <c r="R166" s="143">
        <f>SUM(R167:R189)</f>
        <v>6.0600000000000003E-3</v>
      </c>
      <c r="S166" s="142"/>
      <c r="T166" s="144">
        <f>SUM(T167:T189)</f>
        <v>5.1479999999999991E-2</v>
      </c>
      <c r="AR166" s="137" t="s">
        <v>84</v>
      </c>
      <c r="AT166" s="145" t="s">
        <v>75</v>
      </c>
      <c r="AU166" s="145" t="s">
        <v>84</v>
      </c>
      <c r="AY166" s="137" t="s">
        <v>126</v>
      </c>
      <c r="BK166" s="146">
        <f>SUM(BK167:BK189)</f>
        <v>0</v>
      </c>
    </row>
    <row r="167" spans="2:65" s="1" customFormat="1" ht="14.4" customHeight="1">
      <c r="B167" s="149"/>
      <c r="C167" s="150" t="s">
        <v>192</v>
      </c>
      <c r="D167" s="150" t="s">
        <v>129</v>
      </c>
      <c r="E167" s="151" t="s">
        <v>326</v>
      </c>
      <c r="F167" s="152" t="s">
        <v>327</v>
      </c>
      <c r="G167" s="153" t="s">
        <v>205</v>
      </c>
      <c r="H167" s="154">
        <v>4</v>
      </c>
      <c r="I167" s="155"/>
      <c r="J167" s="156">
        <f>ROUND(I167*H167,2)</f>
        <v>0</v>
      </c>
      <c r="K167" s="152" t="s">
        <v>133</v>
      </c>
      <c r="L167" s="31"/>
      <c r="M167" s="157" t="s">
        <v>1</v>
      </c>
      <c r="N167" s="158" t="s">
        <v>41</v>
      </c>
      <c r="O167" s="54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AR167" s="161" t="s">
        <v>134</v>
      </c>
      <c r="AT167" s="161" t="s">
        <v>129</v>
      </c>
      <c r="AU167" s="161" t="s">
        <v>86</v>
      </c>
      <c r="AY167" s="16" t="s">
        <v>126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6" t="s">
        <v>84</v>
      </c>
      <c r="BK167" s="162">
        <f>ROUND(I167*H167,2)</f>
        <v>0</v>
      </c>
      <c r="BL167" s="16" t="s">
        <v>134</v>
      </c>
      <c r="BM167" s="161" t="s">
        <v>328</v>
      </c>
    </row>
    <row r="168" spans="2:65" s="12" customFormat="1">
      <c r="B168" s="163"/>
      <c r="D168" s="164" t="s">
        <v>136</v>
      </c>
      <c r="E168" s="165" t="s">
        <v>1</v>
      </c>
      <c r="F168" s="166" t="s">
        <v>134</v>
      </c>
      <c r="H168" s="167">
        <v>4</v>
      </c>
      <c r="I168" s="168"/>
      <c r="L168" s="163"/>
      <c r="M168" s="169"/>
      <c r="N168" s="170"/>
      <c r="O168" s="170"/>
      <c r="P168" s="170"/>
      <c r="Q168" s="170"/>
      <c r="R168" s="170"/>
      <c r="S168" s="170"/>
      <c r="T168" s="171"/>
      <c r="AT168" s="165" t="s">
        <v>136</v>
      </c>
      <c r="AU168" s="165" t="s">
        <v>86</v>
      </c>
      <c r="AV168" s="12" t="s">
        <v>86</v>
      </c>
      <c r="AW168" s="12" t="s">
        <v>32</v>
      </c>
      <c r="AX168" s="12" t="s">
        <v>76</v>
      </c>
      <c r="AY168" s="165" t="s">
        <v>126</v>
      </c>
    </row>
    <row r="169" spans="2:65" s="13" customFormat="1">
      <c r="B169" s="172"/>
      <c r="D169" s="164" t="s">
        <v>136</v>
      </c>
      <c r="E169" s="173" t="s">
        <v>1</v>
      </c>
      <c r="F169" s="174" t="s">
        <v>140</v>
      </c>
      <c r="H169" s="175">
        <v>4</v>
      </c>
      <c r="I169" s="176"/>
      <c r="L169" s="172"/>
      <c r="M169" s="177"/>
      <c r="N169" s="178"/>
      <c r="O169" s="178"/>
      <c r="P169" s="178"/>
      <c r="Q169" s="178"/>
      <c r="R169" s="178"/>
      <c r="S169" s="178"/>
      <c r="T169" s="179"/>
      <c r="AT169" s="173" t="s">
        <v>136</v>
      </c>
      <c r="AU169" s="173" t="s">
        <v>86</v>
      </c>
      <c r="AV169" s="13" t="s">
        <v>134</v>
      </c>
      <c r="AW169" s="13" t="s">
        <v>32</v>
      </c>
      <c r="AX169" s="13" t="s">
        <v>84</v>
      </c>
      <c r="AY169" s="173" t="s">
        <v>126</v>
      </c>
    </row>
    <row r="170" spans="2:65" s="1" customFormat="1" ht="14.4" customHeight="1">
      <c r="B170" s="149"/>
      <c r="C170" s="150" t="s">
        <v>198</v>
      </c>
      <c r="D170" s="150" t="s">
        <v>129</v>
      </c>
      <c r="E170" s="151" t="s">
        <v>329</v>
      </c>
      <c r="F170" s="152" t="s">
        <v>330</v>
      </c>
      <c r="G170" s="153" t="s">
        <v>205</v>
      </c>
      <c r="H170" s="154">
        <v>80</v>
      </c>
      <c r="I170" s="155"/>
      <c r="J170" s="156">
        <f>ROUND(I170*H170,2)</f>
        <v>0</v>
      </c>
      <c r="K170" s="152" t="s">
        <v>133</v>
      </c>
      <c r="L170" s="31"/>
      <c r="M170" s="157" t="s">
        <v>1</v>
      </c>
      <c r="N170" s="158" t="s">
        <v>41</v>
      </c>
      <c r="O170" s="54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AR170" s="161" t="s">
        <v>134</v>
      </c>
      <c r="AT170" s="161" t="s">
        <v>129</v>
      </c>
      <c r="AU170" s="161" t="s">
        <v>86</v>
      </c>
      <c r="AY170" s="16" t="s">
        <v>126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6" t="s">
        <v>84</v>
      </c>
      <c r="BK170" s="162">
        <f>ROUND(I170*H170,2)</f>
        <v>0</v>
      </c>
      <c r="BL170" s="16" t="s">
        <v>134</v>
      </c>
      <c r="BM170" s="161" t="s">
        <v>331</v>
      </c>
    </row>
    <row r="171" spans="2:65" s="12" customFormat="1">
      <c r="B171" s="163"/>
      <c r="D171" s="164" t="s">
        <v>136</v>
      </c>
      <c r="E171" s="165" t="s">
        <v>1</v>
      </c>
      <c r="F171" s="166" t="s">
        <v>332</v>
      </c>
      <c r="H171" s="167">
        <v>80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136</v>
      </c>
      <c r="AU171" s="165" t="s">
        <v>86</v>
      </c>
      <c r="AV171" s="12" t="s">
        <v>86</v>
      </c>
      <c r="AW171" s="12" t="s">
        <v>32</v>
      </c>
      <c r="AX171" s="12" t="s">
        <v>76</v>
      </c>
      <c r="AY171" s="165" t="s">
        <v>126</v>
      </c>
    </row>
    <row r="172" spans="2:65" s="13" customFormat="1">
      <c r="B172" s="172"/>
      <c r="D172" s="164" t="s">
        <v>136</v>
      </c>
      <c r="E172" s="173" t="s">
        <v>1</v>
      </c>
      <c r="F172" s="174" t="s">
        <v>140</v>
      </c>
      <c r="H172" s="175">
        <v>80</v>
      </c>
      <c r="I172" s="176"/>
      <c r="L172" s="172"/>
      <c r="M172" s="177"/>
      <c r="N172" s="178"/>
      <c r="O172" s="178"/>
      <c r="P172" s="178"/>
      <c r="Q172" s="178"/>
      <c r="R172" s="178"/>
      <c r="S172" s="178"/>
      <c r="T172" s="179"/>
      <c r="AT172" s="173" t="s">
        <v>136</v>
      </c>
      <c r="AU172" s="173" t="s">
        <v>86</v>
      </c>
      <c r="AV172" s="13" t="s">
        <v>134</v>
      </c>
      <c r="AW172" s="13" t="s">
        <v>32</v>
      </c>
      <c r="AX172" s="13" t="s">
        <v>84</v>
      </c>
      <c r="AY172" s="173" t="s">
        <v>126</v>
      </c>
    </row>
    <row r="173" spans="2:65" s="1" customFormat="1" ht="14.4" customHeight="1">
      <c r="B173" s="149"/>
      <c r="C173" s="150" t="s">
        <v>202</v>
      </c>
      <c r="D173" s="150" t="s">
        <v>129</v>
      </c>
      <c r="E173" s="151" t="s">
        <v>333</v>
      </c>
      <c r="F173" s="152" t="s">
        <v>334</v>
      </c>
      <c r="G173" s="153" t="s">
        <v>205</v>
      </c>
      <c r="H173" s="154">
        <v>4</v>
      </c>
      <c r="I173" s="155"/>
      <c r="J173" s="156">
        <f>ROUND(I173*H173,2)</f>
        <v>0</v>
      </c>
      <c r="K173" s="152" t="s">
        <v>133</v>
      </c>
      <c r="L173" s="31"/>
      <c r="M173" s="157" t="s">
        <v>1</v>
      </c>
      <c r="N173" s="158" t="s">
        <v>41</v>
      </c>
      <c r="O173" s="54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AR173" s="161" t="s">
        <v>134</v>
      </c>
      <c r="AT173" s="161" t="s">
        <v>129</v>
      </c>
      <c r="AU173" s="161" t="s">
        <v>86</v>
      </c>
      <c r="AY173" s="16" t="s">
        <v>126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6" t="s">
        <v>84</v>
      </c>
      <c r="BK173" s="162">
        <f>ROUND(I173*H173,2)</f>
        <v>0</v>
      </c>
      <c r="BL173" s="16" t="s">
        <v>134</v>
      </c>
      <c r="BM173" s="161" t="s">
        <v>335</v>
      </c>
    </row>
    <row r="174" spans="2:65" s="12" customFormat="1">
      <c r="B174" s="163"/>
      <c r="D174" s="164" t="s">
        <v>136</v>
      </c>
      <c r="E174" s="165" t="s">
        <v>1</v>
      </c>
      <c r="F174" s="166" t="s">
        <v>134</v>
      </c>
      <c r="H174" s="167">
        <v>4</v>
      </c>
      <c r="I174" s="168"/>
      <c r="L174" s="163"/>
      <c r="M174" s="169"/>
      <c r="N174" s="170"/>
      <c r="O174" s="170"/>
      <c r="P174" s="170"/>
      <c r="Q174" s="170"/>
      <c r="R174" s="170"/>
      <c r="S174" s="170"/>
      <c r="T174" s="171"/>
      <c r="AT174" s="165" t="s">
        <v>136</v>
      </c>
      <c r="AU174" s="165" t="s">
        <v>86</v>
      </c>
      <c r="AV174" s="12" t="s">
        <v>86</v>
      </c>
      <c r="AW174" s="12" t="s">
        <v>32</v>
      </c>
      <c r="AX174" s="12" t="s">
        <v>76</v>
      </c>
      <c r="AY174" s="165" t="s">
        <v>126</v>
      </c>
    </row>
    <row r="175" spans="2:65" s="13" customFormat="1">
      <c r="B175" s="172"/>
      <c r="D175" s="164" t="s">
        <v>136</v>
      </c>
      <c r="E175" s="173" t="s">
        <v>1</v>
      </c>
      <c r="F175" s="174" t="s">
        <v>140</v>
      </c>
      <c r="H175" s="175">
        <v>4</v>
      </c>
      <c r="I175" s="176"/>
      <c r="L175" s="172"/>
      <c r="M175" s="177"/>
      <c r="N175" s="178"/>
      <c r="O175" s="178"/>
      <c r="P175" s="178"/>
      <c r="Q175" s="178"/>
      <c r="R175" s="178"/>
      <c r="S175" s="178"/>
      <c r="T175" s="179"/>
      <c r="AT175" s="173" t="s">
        <v>136</v>
      </c>
      <c r="AU175" s="173" t="s">
        <v>86</v>
      </c>
      <c r="AV175" s="13" t="s">
        <v>134</v>
      </c>
      <c r="AW175" s="13" t="s">
        <v>32</v>
      </c>
      <c r="AX175" s="13" t="s">
        <v>84</v>
      </c>
      <c r="AY175" s="173" t="s">
        <v>126</v>
      </c>
    </row>
    <row r="176" spans="2:65" s="1" customFormat="1" ht="14.4" customHeight="1">
      <c r="B176" s="149"/>
      <c r="C176" s="150" t="s">
        <v>208</v>
      </c>
      <c r="D176" s="150" t="s">
        <v>129</v>
      </c>
      <c r="E176" s="151" t="s">
        <v>336</v>
      </c>
      <c r="F176" s="152" t="s">
        <v>337</v>
      </c>
      <c r="G176" s="153" t="s">
        <v>145</v>
      </c>
      <c r="H176" s="154">
        <v>151.5</v>
      </c>
      <c r="I176" s="155"/>
      <c r="J176" s="156">
        <f>ROUND(I176*H176,2)</f>
        <v>0</v>
      </c>
      <c r="K176" s="152" t="s">
        <v>133</v>
      </c>
      <c r="L176" s="31"/>
      <c r="M176" s="157" t="s">
        <v>1</v>
      </c>
      <c r="N176" s="158" t="s">
        <v>41</v>
      </c>
      <c r="O176" s="54"/>
      <c r="P176" s="159">
        <f>O176*H176</f>
        <v>0</v>
      </c>
      <c r="Q176" s="159">
        <v>4.0000000000000003E-5</v>
      </c>
      <c r="R176" s="159">
        <f>Q176*H176</f>
        <v>6.0600000000000003E-3</v>
      </c>
      <c r="S176" s="159">
        <v>0</v>
      </c>
      <c r="T176" s="160">
        <f>S176*H176</f>
        <v>0</v>
      </c>
      <c r="AR176" s="161" t="s">
        <v>134</v>
      </c>
      <c r="AT176" s="161" t="s">
        <v>129</v>
      </c>
      <c r="AU176" s="161" t="s">
        <v>86</v>
      </c>
      <c r="AY176" s="16" t="s">
        <v>126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6" t="s">
        <v>84</v>
      </c>
      <c r="BK176" s="162">
        <f>ROUND(I176*H176,2)</f>
        <v>0</v>
      </c>
      <c r="BL176" s="16" t="s">
        <v>134</v>
      </c>
      <c r="BM176" s="161" t="s">
        <v>338</v>
      </c>
    </row>
    <row r="177" spans="2:65" s="12" customFormat="1">
      <c r="B177" s="163"/>
      <c r="D177" s="164" t="s">
        <v>136</v>
      </c>
      <c r="E177" s="165" t="s">
        <v>1</v>
      </c>
      <c r="F177" s="166" t="s">
        <v>250</v>
      </c>
      <c r="H177" s="167">
        <v>136.5</v>
      </c>
      <c r="I177" s="168"/>
      <c r="L177" s="163"/>
      <c r="M177" s="169"/>
      <c r="N177" s="170"/>
      <c r="O177" s="170"/>
      <c r="P177" s="170"/>
      <c r="Q177" s="170"/>
      <c r="R177" s="170"/>
      <c r="S177" s="170"/>
      <c r="T177" s="171"/>
      <c r="AT177" s="165" t="s">
        <v>136</v>
      </c>
      <c r="AU177" s="165" t="s">
        <v>86</v>
      </c>
      <c r="AV177" s="12" t="s">
        <v>86</v>
      </c>
      <c r="AW177" s="12" t="s">
        <v>32</v>
      </c>
      <c r="AX177" s="12" t="s">
        <v>76</v>
      </c>
      <c r="AY177" s="165" t="s">
        <v>126</v>
      </c>
    </row>
    <row r="178" spans="2:65" s="12" customFormat="1">
      <c r="B178" s="163"/>
      <c r="D178" s="164" t="s">
        <v>136</v>
      </c>
      <c r="E178" s="165" t="s">
        <v>1</v>
      </c>
      <c r="F178" s="166" t="s">
        <v>8</v>
      </c>
      <c r="H178" s="167">
        <v>15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136</v>
      </c>
      <c r="AU178" s="165" t="s">
        <v>86</v>
      </c>
      <c r="AV178" s="12" t="s">
        <v>86</v>
      </c>
      <c r="AW178" s="12" t="s">
        <v>32</v>
      </c>
      <c r="AX178" s="12" t="s">
        <v>76</v>
      </c>
      <c r="AY178" s="165" t="s">
        <v>126</v>
      </c>
    </row>
    <row r="179" spans="2:65" s="13" customFormat="1">
      <c r="B179" s="172"/>
      <c r="D179" s="164" t="s">
        <v>136</v>
      </c>
      <c r="E179" s="173" t="s">
        <v>1</v>
      </c>
      <c r="F179" s="174" t="s">
        <v>140</v>
      </c>
      <c r="H179" s="175">
        <v>151.5</v>
      </c>
      <c r="I179" s="176"/>
      <c r="L179" s="172"/>
      <c r="M179" s="177"/>
      <c r="N179" s="178"/>
      <c r="O179" s="178"/>
      <c r="P179" s="178"/>
      <c r="Q179" s="178"/>
      <c r="R179" s="178"/>
      <c r="S179" s="178"/>
      <c r="T179" s="179"/>
      <c r="AT179" s="173" t="s">
        <v>136</v>
      </c>
      <c r="AU179" s="173" t="s">
        <v>86</v>
      </c>
      <c r="AV179" s="13" t="s">
        <v>134</v>
      </c>
      <c r="AW179" s="13" t="s">
        <v>32</v>
      </c>
      <c r="AX179" s="13" t="s">
        <v>84</v>
      </c>
      <c r="AY179" s="173" t="s">
        <v>126</v>
      </c>
    </row>
    <row r="180" spans="2:65" s="1" customFormat="1" ht="14.4" customHeight="1">
      <c r="B180" s="149"/>
      <c r="C180" s="150" t="s">
        <v>8</v>
      </c>
      <c r="D180" s="150" t="s">
        <v>129</v>
      </c>
      <c r="E180" s="151" t="s">
        <v>339</v>
      </c>
      <c r="F180" s="152" t="s">
        <v>340</v>
      </c>
      <c r="G180" s="153" t="s">
        <v>132</v>
      </c>
      <c r="H180" s="154">
        <v>5.72</v>
      </c>
      <c r="I180" s="155"/>
      <c r="J180" s="156">
        <f>ROUND(I180*H180,2)</f>
        <v>0</v>
      </c>
      <c r="K180" s="152" t="s">
        <v>133</v>
      </c>
      <c r="L180" s="31"/>
      <c r="M180" s="157" t="s">
        <v>1</v>
      </c>
      <c r="N180" s="158" t="s">
        <v>41</v>
      </c>
      <c r="O180" s="54"/>
      <c r="P180" s="159">
        <f>O180*H180</f>
        <v>0</v>
      </c>
      <c r="Q180" s="159">
        <v>0</v>
      </c>
      <c r="R180" s="159">
        <f>Q180*H180</f>
        <v>0</v>
      </c>
      <c r="S180" s="159">
        <v>8.9999999999999993E-3</v>
      </c>
      <c r="T180" s="160">
        <f>S180*H180</f>
        <v>5.1479999999999991E-2</v>
      </c>
      <c r="AR180" s="161" t="s">
        <v>134</v>
      </c>
      <c r="AT180" s="161" t="s">
        <v>129</v>
      </c>
      <c r="AU180" s="161" t="s">
        <v>86</v>
      </c>
      <c r="AY180" s="16" t="s">
        <v>126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6" t="s">
        <v>84</v>
      </c>
      <c r="BK180" s="162">
        <f>ROUND(I180*H180,2)</f>
        <v>0</v>
      </c>
      <c r="BL180" s="16" t="s">
        <v>134</v>
      </c>
      <c r="BM180" s="161" t="s">
        <v>341</v>
      </c>
    </row>
    <row r="181" spans="2:65" s="12" customFormat="1">
      <c r="B181" s="163"/>
      <c r="D181" s="164" t="s">
        <v>136</v>
      </c>
      <c r="E181" s="165" t="s">
        <v>1</v>
      </c>
      <c r="F181" s="166" t="s">
        <v>342</v>
      </c>
      <c r="H181" s="167">
        <v>2.12</v>
      </c>
      <c r="I181" s="168"/>
      <c r="L181" s="163"/>
      <c r="M181" s="169"/>
      <c r="N181" s="170"/>
      <c r="O181" s="170"/>
      <c r="P181" s="170"/>
      <c r="Q181" s="170"/>
      <c r="R181" s="170"/>
      <c r="S181" s="170"/>
      <c r="T181" s="171"/>
      <c r="AT181" s="165" t="s">
        <v>136</v>
      </c>
      <c r="AU181" s="165" t="s">
        <v>86</v>
      </c>
      <c r="AV181" s="12" t="s">
        <v>86</v>
      </c>
      <c r="AW181" s="12" t="s">
        <v>32</v>
      </c>
      <c r="AX181" s="12" t="s">
        <v>76</v>
      </c>
      <c r="AY181" s="165" t="s">
        <v>126</v>
      </c>
    </row>
    <row r="182" spans="2:65" s="12" customFormat="1">
      <c r="B182" s="163"/>
      <c r="D182" s="164" t="s">
        <v>136</v>
      </c>
      <c r="E182" s="165" t="s">
        <v>1</v>
      </c>
      <c r="F182" s="166" t="s">
        <v>343</v>
      </c>
      <c r="H182" s="167">
        <v>1.48</v>
      </c>
      <c r="I182" s="168"/>
      <c r="L182" s="163"/>
      <c r="M182" s="169"/>
      <c r="N182" s="170"/>
      <c r="O182" s="170"/>
      <c r="P182" s="170"/>
      <c r="Q182" s="170"/>
      <c r="R182" s="170"/>
      <c r="S182" s="170"/>
      <c r="T182" s="171"/>
      <c r="AT182" s="165" t="s">
        <v>136</v>
      </c>
      <c r="AU182" s="165" t="s">
        <v>86</v>
      </c>
      <c r="AV182" s="12" t="s">
        <v>86</v>
      </c>
      <c r="AW182" s="12" t="s">
        <v>32</v>
      </c>
      <c r="AX182" s="12" t="s">
        <v>76</v>
      </c>
      <c r="AY182" s="165" t="s">
        <v>126</v>
      </c>
    </row>
    <row r="183" spans="2:65" s="12" customFormat="1">
      <c r="B183" s="163"/>
      <c r="D183" s="164" t="s">
        <v>136</v>
      </c>
      <c r="E183" s="165" t="s">
        <v>1</v>
      </c>
      <c r="F183" s="166" t="s">
        <v>342</v>
      </c>
      <c r="H183" s="167">
        <v>2.12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136</v>
      </c>
      <c r="AU183" s="165" t="s">
        <v>86</v>
      </c>
      <c r="AV183" s="12" t="s">
        <v>86</v>
      </c>
      <c r="AW183" s="12" t="s">
        <v>32</v>
      </c>
      <c r="AX183" s="12" t="s">
        <v>76</v>
      </c>
      <c r="AY183" s="165" t="s">
        <v>126</v>
      </c>
    </row>
    <row r="184" spans="2:65" s="13" customFormat="1">
      <c r="B184" s="172"/>
      <c r="D184" s="164" t="s">
        <v>136</v>
      </c>
      <c r="E184" s="173" t="s">
        <v>1</v>
      </c>
      <c r="F184" s="174" t="s">
        <v>140</v>
      </c>
      <c r="H184" s="175">
        <v>5.72</v>
      </c>
      <c r="I184" s="176"/>
      <c r="L184" s="172"/>
      <c r="M184" s="177"/>
      <c r="N184" s="178"/>
      <c r="O184" s="178"/>
      <c r="P184" s="178"/>
      <c r="Q184" s="178"/>
      <c r="R184" s="178"/>
      <c r="S184" s="178"/>
      <c r="T184" s="179"/>
      <c r="AT184" s="173" t="s">
        <v>136</v>
      </c>
      <c r="AU184" s="173" t="s">
        <v>86</v>
      </c>
      <c r="AV184" s="13" t="s">
        <v>134</v>
      </c>
      <c r="AW184" s="13" t="s">
        <v>32</v>
      </c>
      <c r="AX184" s="13" t="s">
        <v>84</v>
      </c>
      <c r="AY184" s="173" t="s">
        <v>126</v>
      </c>
    </row>
    <row r="185" spans="2:65" s="1" customFormat="1" ht="14.4" customHeight="1">
      <c r="B185" s="149"/>
      <c r="C185" s="180" t="s">
        <v>206</v>
      </c>
      <c r="D185" s="180" t="s">
        <v>159</v>
      </c>
      <c r="E185" s="181" t="s">
        <v>344</v>
      </c>
      <c r="F185" s="182" t="s">
        <v>345</v>
      </c>
      <c r="G185" s="183" t="s">
        <v>162</v>
      </c>
      <c r="H185" s="184">
        <v>4</v>
      </c>
      <c r="I185" s="185"/>
      <c r="J185" s="186">
        <f>ROUND(I185*H185,2)</f>
        <v>0</v>
      </c>
      <c r="K185" s="182" t="s">
        <v>1</v>
      </c>
      <c r="L185" s="187"/>
      <c r="M185" s="188" t="s">
        <v>1</v>
      </c>
      <c r="N185" s="189" t="s">
        <v>41</v>
      </c>
      <c r="O185" s="54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AR185" s="161" t="s">
        <v>163</v>
      </c>
      <c r="AT185" s="161" t="s">
        <v>159</v>
      </c>
      <c r="AU185" s="161" t="s">
        <v>86</v>
      </c>
      <c r="AY185" s="16" t="s">
        <v>126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6" t="s">
        <v>84</v>
      </c>
      <c r="BK185" s="162">
        <f>ROUND(I185*H185,2)</f>
        <v>0</v>
      </c>
      <c r="BL185" s="16" t="s">
        <v>134</v>
      </c>
      <c r="BM185" s="161" t="s">
        <v>346</v>
      </c>
    </row>
    <row r="186" spans="2:65" s="12" customFormat="1">
      <c r="B186" s="163"/>
      <c r="D186" s="164" t="s">
        <v>136</v>
      </c>
      <c r="E186" s="165" t="s">
        <v>1</v>
      </c>
      <c r="F186" s="166" t="s">
        <v>134</v>
      </c>
      <c r="H186" s="167">
        <v>4</v>
      </c>
      <c r="I186" s="168"/>
      <c r="L186" s="163"/>
      <c r="M186" s="169"/>
      <c r="N186" s="170"/>
      <c r="O186" s="170"/>
      <c r="P186" s="170"/>
      <c r="Q186" s="170"/>
      <c r="R186" s="170"/>
      <c r="S186" s="170"/>
      <c r="T186" s="171"/>
      <c r="AT186" s="165" t="s">
        <v>136</v>
      </c>
      <c r="AU186" s="165" t="s">
        <v>86</v>
      </c>
      <c r="AV186" s="12" t="s">
        <v>86</v>
      </c>
      <c r="AW186" s="12" t="s">
        <v>32</v>
      </c>
      <c r="AX186" s="12" t="s">
        <v>76</v>
      </c>
      <c r="AY186" s="165" t="s">
        <v>126</v>
      </c>
    </row>
    <row r="187" spans="2:65" s="13" customFormat="1">
      <c r="B187" s="172"/>
      <c r="D187" s="164" t="s">
        <v>136</v>
      </c>
      <c r="E187" s="173" t="s">
        <v>1</v>
      </c>
      <c r="F187" s="174" t="s">
        <v>140</v>
      </c>
      <c r="H187" s="175">
        <v>4</v>
      </c>
      <c r="I187" s="176"/>
      <c r="L187" s="172"/>
      <c r="M187" s="177"/>
      <c r="N187" s="178"/>
      <c r="O187" s="178"/>
      <c r="P187" s="178"/>
      <c r="Q187" s="178"/>
      <c r="R187" s="178"/>
      <c r="S187" s="178"/>
      <c r="T187" s="179"/>
      <c r="AT187" s="173" t="s">
        <v>136</v>
      </c>
      <c r="AU187" s="173" t="s">
        <v>86</v>
      </c>
      <c r="AV187" s="13" t="s">
        <v>134</v>
      </c>
      <c r="AW187" s="13" t="s">
        <v>32</v>
      </c>
      <c r="AX187" s="13" t="s">
        <v>84</v>
      </c>
      <c r="AY187" s="173" t="s">
        <v>126</v>
      </c>
    </row>
    <row r="188" spans="2:65" s="1" customFormat="1" ht="14.4" customHeight="1">
      <c r="B188" s="149"/>
      <c r="C188" s="180" t="s">
        <v>219</v>
      </c>
      <c r="D188" s="180" t="s">
        <v>159</v>
      </c>
      <c r="E188" s="181" t="s">
        <v>347</v>
      </c>
      <c r="F188" s="182" t="s">
        <v>348</v>
      </c>
      <c r="G188" s="183" t="s">
        <v>162</v>
      </c>
      <c r="H188" s="184">
        <v>1</v>
      </c>
      <c r="I188" s="185"/>
      <c r="J188" s="186">
        <f>ROUND(I188*H188,2)</f>
        <v>0</v>
      </c>
      <c r="K188" s="182" t="s">
        <v>1</v>
      </c>
      <c r="L188" s="187"/>
      <c r="M188" s="188" t="s">
        <v>1</v>
      </c>
      <c r="N188" s="189" t="s">
        <v>41</v>
      </c>
      <c r="O188" s="54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AR188" s="161" t="s">
        <v>163</v>
      </c>
      <c r="AT188" s="161" t="s">
        <v>159</v>
      </c>
      <c r="AU188" s="161" t="s">
        <v>86</v>
      </c>
      <c r="AY188" s="16" t="s">
        <v>126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6" t="s">
        <v>84</v>
      </c>
      <c r="BK188" s="162">
        <f>ROUND(I188*H188,2)</f>
        <v>0</v>
      </c>
      <c r="BL188" s="16" t="s">
        <v>134</v>
      </c>
      <c r="BM188" s="161" t="s">
        <v>349</v>
      </c>
    </row>
    <row r="189" spans="2:65" s="1" customFormat="1" ht="21.6" customHeight="1">
      <c r="B189" s="149"/>
      <c r="C189" s="180" t="s">
        <v>223</v>
      </c>
      <c r="D189" s="180" t="s">
        <v>159</v>
      </c>
      <c r="E189" s="181" t="s">
        <v>350</v>
      </c>
      <c r="F189" s="182" t="s">
        <v>351</v>
      </c>
      <c r="G189" s="183" t="s">
        <v>162</v>
      </c>
      <c r="H189" s="184">
        <v>10</v>
      </c>
      <c r="I189" s="185"/>
      <c r="J189" s="186">
        <f>ROUND(I189*H189,2)</f>
        <v>0</v>
      </c>
      <c r="K189" s="182" t="s">
        <v>1</v>
      </c>
      <c r="L189" s="187"/>
      <c r="M189" s="188" t="s">
        <v>1</v>
      </c>
      <c r="N189" s="189" t="s">
        <v>41</v>
      </c>
      <c r="O189" s="54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AR189" s="161" t="s">
        <v>163</v>
      </c>
      <c r="AT189" s="161" t="s">
        <v>159</v>
      </c>
      <c r="AU189" s="161" t="s">
        <v>86</v>
      </c>
      <c r="AY189" s="16" t="s">
        <v>126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6" t="s">
        <v>84</v>
      </c>
      <c r="BK189" s="162">
        <f>ROUND(I189*H189,2)</f>
        <v>0</v>
      </c>
      <c r="BL189" s="16" t="s">
        <v>134</v>
      </c>
      <c r="BM189" s="161" t="s">
        <v>352</v>
      </c>
    </row>
    <row r="190" spans="2:65" s="11" customFormat="1" ht="22.8" customHeight="1">
      <c r="B190" s="136"/>
      <c r="D190" s="137" t="s">
        <v>75</v>
      </c>
      <c r="E190" s="147" t="s">
        <v>165</v>
      </c>
      <c r="F190" s="147" t="s">
        <v>166</v>
      </c>
      <c r="I190" s="139"/>
      <c r="J190" s="148">
        <f>BK190</f>
        <v>0</v>
      </c>
      <c r="L190" s="136"/>
      <c r="M190" s="141"/>
      <c r="N190" s="142"/>
      <c r="O190" s="142"/>
      <c r="P190" s="143">
        <f>SUM(P191:P195)</f>
        <v>0</v>
      </c>
      <c r="Q190" s="142"/>
      <c r="R190" s="143">
        <f>SUM(R191:R195)</f>
        <v>0</v>
      </c>
      <c r="S190" s="142"/>
      <c r="T190" s="144">
        <f>SUM(T191:T195)</f>
        <v>0</v>
      </c>
      <c r="AR190" s="137" t="s">
        <v>84</v>
      </c>
      <c r="AT190" s="145" t="s">
        <v>75</v>
      </c>
      <c r="AU190" s="145" t="s">
        <v>84</v>
      </c>
      <c r="AY190" s="137" t="s">
        <v>126</v>
      </c>
      <c r="BK190" s="146">
        <f>SUM(BK191:BK195)</f>
        <v>0</v>
      </c>
    </row>
    <row r="191" spans="2:65" s="1" customFormat="1" ht="21.6" customHeight="1">
      <c r="B191" s="149"/>
      <c r="C191" s="150" t="s">
        <v>227</v>
      </c>
      <c r="D191" s="150" t="s">
        <v>129</v>
      </c>
      <c r="E191" s="151" t="s">
        <v>167</v>
      </c>
      <c r="F191" s="152" t="s">
        <v>168</v>
      </c>
      <c r="G191" s="153" t="s">
        <v>169</v>
      </c>
      <c r="H191" s="154">
        <v>0.129</v>
      </c>
      <c r="I191" s="155"/>
      <c r="J191" s="156">
        <f>ROUND(I191*H191,2)</f>
        <v>0</v>
      </c>
      <c r="K191" s="152" t="s">
        <v>133</v>
      </c>
      <c r="L191" s="31"/>
      <c r="M191" s="157" t="s">
        <v>1</v>
      </c>
      <c r="N191" s="158" t="s">
        <v>41</v>
      </c>
      <c r="O191" s="54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AR191" s="161" t="s">
        <v>134</v>
      </c>
      <c r="AT191" s="161" t="s">
        <v>129</v>
      </c>
      <c r="AU191" s="161" t="s">
        <v>86</v>
      </c>
      <c r="AY191" s="16" t="s">
        <v>126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6" t="s">
        <v>84</v>
      </c>
      <c r="BK191" s="162">
        <f>ROUND(I191*H191,2)</f>
        <v>0</v>
      </c>
      <c r="BL191" s="16" t="s">
        <v>134</v>
      </c>
      <c r="BM191" s="161" t="s">
        <v>353</v>
      </c>
    </row>
    <row r="192" spans="2:65" s="1" customFormat="1" ht="14.4" customHeight="1">
      <c r="B192" s="149"/>
      <c r="C192" s="150" t="s">
        <v>234</v>
      </c>
      <c r="D192" s="150" t="s">
        <v>129</v>
      </c>
      <c r="E192" s="151" t="s">
        <v>172</v>
      </c>
      <c r="F192" s="152" t="s">
        <v>173</v>
      </c>
      <c r="G192" s="153" t="s">
        <v>169</v>
      </c>
      <c r="H192" s="154">
        <v>0.129</v>
      </c>
      <c r="I192" s="155"/>
      <c r="J192" s="156">
        <f>ROUND(I192*H192,2)</f>
        <v>0</v>
      </c>
      <c r="K192" s="152" t="s">
        <v>133</v>
      </c>
      <c r="L192" s="31"/>
      <c r="M192" s="157" t="s">
        <v>1</v>
      </c>
      <c r="N192" s="158" t="s">
        <v>41</v>
      </c>
      <c r="O192" s="54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AR192" s="161" t="s">
        <v>134</v>
      </c>
      <c r="AT192" s="161" t="s">
        <v>129</v>
      </c>
      <c r="AU192" s="161" t="s">
        <v>86</v>
      </c>
      <c r="AY192" s="16" t="s">
        <v>126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6" t="s">
        <v>84</v>
      </c>
      <c r="BK192" s="162">
        <f>ROUND(I192*H192,2)</f>
        <v>0</v>
      </c>
      <c r="BL192" s="16" t="s">
        <v>134</v>
      </c>
      <c r="BM192" s="161" t="s">
        <v>354</v>
      </c>
    </row>
    <row r="193" spans="2:65" s="1" customFormat="1" ht="14.4" customHeight="1">
      <c r="B193" s="149"/>
      <c r="C193" s="150" t="s">
        <v>7</v>
      </c>
      <c r="D193" s="150" t="s">
        <v>129</v>
      </c>
      <c r="E193" s="151" t="s">
        <v>175</v>
      </c>
      <c r="F193" s="152" t="s">
        <v>176</v>
      </c>
      <c r="G193" s="153" t="s">
        <v>169</v>
      </c>
      <c r="H193" s="154">
        <v>1.9350000000000001</v>
      </c>
      <c r="I193" s="155"/>
      <c r="J193" s="156">
        <f>ROUND(I193*H193,2)</f>
        <v>0</v>
      </c>
      <c r="K193" s="152" t="s">
        <v>133</v>
      </c>
      <c r="L193" s="31"/>
      <c r="M193" s="157" t="s">
        <v>1</v>
      </c>
      <c r="N193" s="158" t="s">
        <v>41</v>
      </c>
      <c r="O193" s="54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AR193" s="161" t="s">
        <v>134</v>
      </c>
      <c r="AT193" s="161" t="s">
        <v>129</v>
      </c>
      <c r="AU193" s="161" t="s">
        <v>86</v>
      </c>
      <c r="AY193" s="16" t="s">
        <v>126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6" t="s">
        <v>84</v>
      </c>
      <c r="BK193" s="162">
        <f>ROUND(I193*H193,2)</f>
        <v>0</v>
      </c>
      <c r="BL193" s="16" t="s">
        <v>134</v>
      </c>
      <c r="BM193" s="161" t="s">
        <v>355</v>
      </c>
    </row>
    <row r="194" spans="2:65" s="12" customFormat="1">
      <c r="B194" s="163"/>
      <c r="D194" s="164" t="s">
        <v>136</v>
      </c>
      <c r="F194" s="166" t="s">
        <v>356</v>
      </c>
      <c r="H194" s="167">
        <v>1.9350000000000001</v>
      </c>
      <c r="I194" s="168"/>
      <c r="L194" s="163"/>
      <c r="M194" s="169"/>
      <c r="N194" s="170"/>
      <c r="O194" s="170"/>
      <c r="P194" s="170"/>
      <c r="Q194" s="170"/>
      <c r="R194" s="170"/>
      <c r="S194" s="170"/>
      <c r="T194" s="171"/>
      <c r="AT194" s="165" t="s">
        <v>136</v>
      </c>
      <c r="AU194" s="165" t="s">
        <v>86</v>
      </c>
      <c r="AV194" s="12" t="s">
        <v>86</v>
      </c>
      <c r="AW194" s="12" t="s">
        <v>3</v>
      </c>
      <c r="AX194" s="12" t="s">
        <v>84</v>
      </c>
      <c r="AY194" s="165" t="s">
        <v>126</v>
      </c>
    </row>
    <row r="195" spans="2:65" s="1" customFormat="1" ht="21.6" customHeight="1">
      <c r="B195" s="149"/>
      <c r="C195" s="150" t="s">
        <v>246</v>
      </c>
      <c r="D195" s="150" t="s">
        <v>129</v>
      </c>
      <c r="E195" s="151" t="s">
        <v>179</v>
      </c>
      <c r="F195" s="152" t="s">
        <v>180</v>
      </c>
      <c r="G195" s="153" t="s">
        <v>169</v>
      </c>
      <c r="H195" s="154">
        <v>5.0999999999999997E-2</v>
      </c>
      <c r="I195" s="155"/>
      <c r="J195" s="156">
        <f>ROUND(I195*H195,2)</f>
        <v>0</v>
      </c>
      <c r="K195" s="152" t="s">
        <v>133</v>
      </c>
      <c r="L195" s="31"/>
      <c r="M195" s="157" t="s">
        <v>1</v>
      </c>
      <c r="N195" s="158" t="s">
        <v>41</v>
      </c>
      <c r="O195" s="54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AR195" s="161" t="s">
        <v>134</v>
      </c>
      <c r="AT195" s="161" t="s">
        <v>129</v>
      </c>
      <c r="AU195" s="161" t="s">
        <v>86</v>
      </c>
      <c r="AY195" s="16" t="s">
        <v>126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6" t="s">
        <v>84</v>
      </c>
      <c r="BK195" s="162">
        <f>ROUND(I195*H195,2)</f>
        <v>0</v>
      </c>
      <c r="BL195" s="16" t="s">
        <v>134</v>
      </c>
      <c r="BM195" s="161" t="s">
        <v>357</v>
      </c>
    </row>
    <row r="196" spans="2:65" s="11" customFormat="1" ht="22.8" customHeight="1">
      <c r="B196" s="136"/>
      <c r="D196" s="137" t="s">
        <v>75</v>
      </c>
      <c r="E196" s="147" t="s">
        <v>182</v>
      </c>
      <c r="F196" s="147" t="s">
        <v>183</v>
      </c>
      <c r="I196" s="139"/>
      <c r="J196" s="148">
        <f>BK196</f>
        <v>0</v>
      </c>
      <c r="L196" s="136"/>
      <c r="M196" s="141"/>
      <c r="N196" s="142"/>
      <c r="O196" s="142"/>
      <c r="P196" s="143">
        <f>P197</f>
        <v>0</v>
      </c>
      <c r="Q196" s="142"/>
      <c r="R196" s="143">
        <f>R197</f>
        <v>0</v>
      </c>
      <c r="S196" s="142"/>
      <c r="T196" s="144">
        <f>T197</f>
        <v>0</v>
      </c>
      <c r="AR196" s="137" t="s">
        <v>84</v>
      </c>
      <c r="AT196" s="145" t="s">
        <v>75</v>
      </c>
      <c r="AU196" s="145" t="s">
        <v>84</v>
      </c>
      <c r="AY196" s="137" t="s">
        <v>126</v>
      </c>
      <c r="BK196" s="146">
        <f>BK197</f>
        <v>0</v>
      </c>
    </row>
    <row r="197" spans="2:65" s="1" customFormat="1" ht="14.4" customHeight="1">
      <c r="B197" s="149"/>
      <c r="C197" s="150" t="s">
        <v>251</v>
      </c>
      <c r="D197" s="150" t="s">
        <v>129</v>
      </c>
      <c r="E197" s="151" t="s">
        <v>185</v>
      </c>
      <c r="F197" s="152" t="s">
        <v>186</v>
      </c>
      <c r="G197" s="153" t="s">
        <v>169</v>
      </c>
      <c r="H197" s="154">
        <v>5.2610000000000001</v>
      </c>
      <c r="I197" s="155"/>
      <c r="J197" s="156">
        <f>ROUND(I197*H197,2)</f>
        <v>0</v>
      </c>
      <c r="K197" s="152" t="s">
        <v>133</v>
      </c>
      <c r="L197" s="31"/>
      <c r="M197" s="157" t="s">
        <v>1</v>
      </c>
      <c r="N197" s="158" t="s">
        <v>41</v>
      </c>
      <c r="O197" s="54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AR197" s="161" t="s">
        <v>134</v>
      </c>
      <c r="AT197" s="161" t="s">
        <v>129</v>
      </c>
      <c r="AU197" s="161" t="s">
        <v>86</v>
      </c>
      <c r="AY197" s="16" t="s">
        <v>126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6" t="s">
        <v>84</v>
      </c>
      <c r="BK197" s="162">
        <f>ROUND(I197*H197,2)</f>
        <v>0</v>
      </c>
      <c r="BL197" s="16" t="s">
        <v>134</v>
      </c>
      <c r="BM197" s="161" t="s">
        <v>358</v>
      </c>
    </row>
    <row r="198" spans="2:65" s="11" customFormat="1" ht="25.95" customHeight="1">
      <c r="B198" s="136"/>
      <c r="D198" s="137" t="s">
        <v>75</v>
      </c>
      <c r="E198" s="138" t="s">
        <v>188</v>
      </c>
      <c r="F198" s="138" t="s">
        <v>189</v>
      </c>
      <c r="I198" s="139"/>
      <c r="J198" s="140">
        <f>BK198</f>
        <v>0</v>
      </c>
      <c r="L198" s="136"/>
      <c r="M198" s="141"/>
      <c r="N198" s="142"/>
      <c r="O198" s="142"/>
      <c r="P198" s="143">
        <f>P199+P245+P277+P295+P336</f>
        <v>0</v>
      </c>
      <c r="Q198" s="142"/>
      <c r="R198" s="143">
        <f>R199+R245+R277+R295+R336</f>
        <v>1.37008168</v>
      </c>
      <c r="S198" s="142"/>
      <c r="T198" s="144">
        <f>T199+T245+T277+T295+T336</f>
        <v>7.7454430000000005E-2</v>
      </c>
      <c r="AR198" s="137" t="s">
        <v>86</v>
      </c>
      <c r="AT198" s="145" t="s">
        <v>75</v>
      </c>
      <c r="AU198" s="145" t="s">
        <v>76</v>
      </c>
      <c r="AY198" s="137" t="s">
        <v>126</v>
      </c>
      <c r="BK198" s="146">
        <f>BK199+BK245+BK277+BK295+BK336</f>
        <v>0</v>
      </c>
    </row>
    <row r="199" spans="2:65" s="11" customFormat="1" ht="22.8" customHeight="1">
      <c r="B199" s="136"/>
      <c r="D199" s="137" t="s">
        <v>75</v>
      </c>
      <c r="E199" s="147" t="s">
        <v>190</v>
      </c>
      <c r="F199" s="147" t="s">
        <v>191</v>
      </c>
      <c r="I199" s="139"/>
      <c r="J199" s="148">
        <f>BK199</f>
        <v>0</v>
      </c>
      <c r="L199" s="136"/>
      <c r="M199" s="141"/>
      <c r="N199" s="142"/>
      <c r="O199" s="142"/>
      <c r="P199" s="143">
        <f>SUM(P200:P244)</f>
        <v>0</v>
      </c>
      <c r="Q199" s="142"/>
      <c r="R199" s="143">
        <f>SUM(R200:R244)</f>
        <v>0.85054509999999994</v>
      </c>
      <c r="S199" s="142"/>
      <c r="T199" s="144">
        <f>SUM(T200:T244)</f>
        <v>0</v>
      </c>
      <c r="AR199" s="137" t="s">
        <v>86</v>
      </c>
      <c r="AT199" s="145" t="s">
        <v>75</v>
      </c>
      <c r="AU199" s="145" t="s">
        <v>84</v>
      </c>
      <c r="AY199" s="137" t="s">
        <v>126</v>
      </c>
      <c r="BK199" s="146">
        <f>SUM(BK200:BK244)</f>
        <v>0</v>
      </c>
    </row>
    <row r="200" spans="2:65" s="1" customFormat="1" ht="14.4" customHeight="1">
      <c r="B200" s="149"/>
      <c r="C200" s="150" t="s">
        <v>257</v>
      </c>
      <c r="D200" s="150" t="s">
        <v>129</v>
      </c>
      <c r="E200" s="151" t="s">
        <v>359</v>
      </c>
      <c r="F200" s="152" t="s">
        <v>360</v>
      </c>
      <c r="G200" s="153" t="s">
        <v>145</v>
      </c>
      <c r="H200" s="154">
        <v>49.18</v>
      </c>
      <c r="I200" s="155"/>
      <c r="J200" s="156">
        <f>ROUND(I200*H200,2)</f>
        <v>0</v>
      </c>
      <c r="K200" s="152" t="s">
        <v>133</v>
      </c>
      <c r="L200" s="31"/>
      <c r="M200" s="157" t="s">
        <v>1</v>
      </c>
      <c r="N200" s="158" t="s">
        <v>41</v>
      </c>
      <c r="O200" s="54"/>
      <c r="P200" s="159">
        <f>O200*H200</f>
        <v>0</v>
      </c>
      <c r="Q200" s="159">
        <v>0</v>
      </c>
      <c r="R200" s="159">
        <f>Q200*H200</f>
        <v>0</v>
      </c>
      <c r="S200" s="159">
        <v>0</v>
      </c>
      <c r="T200" s="160">
        <f>S200*H200</f>
        <v>0</v>
      </c>
      <c r="AR200" s="161" t="s">
        <v>206</v>
      </c>
      <c r="AT200" s="161" t="s">
        <v>129</v>
      </c>
      <c r="AU200" s="161" t="s">
        <v>86</v>
      </c>
      <c r="AY200" s="16" t="s">
        <v>126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6" t="s">
        <v>84</v>
      </c>
      <c r="BK200" s="162">
        <f>ROUND(I200*H200,2)</f>
        <v>0</v>
      </c>
      <c r="BL200" s="16" t="s">
        <v>206</v>
      </c>
      <c r="BM200" s="161" t="s">
        <v>361</v>
      </c>
    </row>
    <row r="201" spans="2:65" s="12" customFormat="1">
      <c r="B201" s="163"/>
      <c r="D201" s="164" t="s">
        <v>136</v>
      </c>
      <c r="E201" s="165" t="s">
        <v>1</v>
      </c>
      <c r="F201" s="166" t="s">
        <v>362</v>
      </c>
      <c r="H201" s="167">
        <v>28.26</v>
      </c>
      <c r="I201" s="168"/>
      <c r="L201" s="163"/>
      <c r="M201" s="169"/>
      <c r="N201" s="170"/>
      <c r="O201" s="170"/>
      <c r="P201" s="170"/>
      <c r="Q201" s="170"/>
      <c r="R201" s="170"/>
      <c r="S201" s="170"/>
      <c r="T201" s="171"/>
      <c r="AT201" s="165" t="s">
        <v>136</v>
      </c>
      <c r="AU201" s="165" t="s">
        <v>86</v>
      </c>
      <c r="AV201" s="12" t="s">
        <v>86</v>
      </c>
      <c r="AW201" s="12" t="s">
        <v>32</v>
      </c>
      <c r="AX201" s="12" t="s">
        <v>76</v>
      </c>
      <c r="AY201" s="165" t="s">
        <v>126</v>
      </c>
    </row>
    <row r="202" spans="2:65" s="12" customFormat="1">
      <c r="B202" s="163"/>
      <c r="D202" s="164" t="s">
        <v>136</v>
      </c>
      <c r="E202" s="165" t="s">
        <v>1</v>
      </c>
      <c r="F202" s="166" t="s">
        <v>363</v>
      </c>
      <c r="H202" s="167">
        <v>19.32</v>
      </c>
      <c r="I202" s="168"/>
      <c r="L202" s="163"/>
      <c r="M202" s="169"/>
      <c r="N202" s="170"/>
      <c r="O202" s="170"/>
      <c r="P202" s="170"/>
      <c r="Q202" s="170"/>
      <c r="R202" s="170"/>
      <c r="S202" s="170"/>
      <c r="T202" s="171"/>
      <c r="AT202" s="165" t="s">
        <v>136</v>
      </c>
      <c r="AU202" s="165" t="s">
        <v>86</v>
      </c>
      <c r="AV202" s="12" t="s">
        <v>86</v>
      </c>
      <c r="AW202" s="12" t="s">
        <v>32</v>
      </c>
      <c r="AX202" s="12" t="s">
        <v>76</v>
      </c>
      <c r="AY202" s="165" t="s">
        <v>126</v>
      </c>
    </row>
    <row r="203" spans="2:65" s="12" customFormat="1">
      <c r="B203" s="163"/>
      <c r="D203" s="164" t="s">
        <v>136</v>
      </c>
      <c r="E203" s="165" t="s">
        <v>1</v>
      </c>
      <c r="F203" s="166" t="s">
        <v>364</v>
      </c>
      <c r="H203" s="167">
        <v>1.6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136</v>
      </c>
      <c r="AU203" s="165" t="s">
        <v>86</v>
      </c>
      <c r="AV203" s="12" t="s">
        <v>86</v>
      </c>
      <c r="AW203" s="12" t="s">
        <v>32</v>
      </c>
      <c r="AX203" s="12" t="s">
        <v>76</v>
      </c>
      <c r="AY203" s="165" t="s">
        <v>126</v>
      </c>
    </row>
    <row r="204" spans="2:65" s="13" customFormat="1">
      <c r="B204" s="172"/>
      <c r="D204" s="164" t="s">
        <v>136</v>
      </c>
      <c r="E204" s="173" t="s">
        <v>1</v>
      </c>
      <c r="F204" s="174" t="s">
        <v>140</v>
      </c>
      <c r="H204" s="175">
        <v>49.18</v>
      </c>
      <c r="I204" s="176"/>
      <c r="L204" s="172"/>
      <c r="M204" s="177"/>
      <c r="N204" s="178"/>
      <c r="O204" s="178"/>
      <c r="P204" s="178"/>
      <c r="Q204" s="178"/>
      <c r="R204" s="178"/>
      <c r="S204" s="178"/>
      <c r="T204" s="179"/>
      <c r="AT204" s="173" t="s">
        <v>136</v>
      </c>
      <c r="AU204" s="173" t="s">
        <v>86</v>
      </c>
      <c r="AV204" s="13" t="s">
        <v>134</v>
      </c>
      <c r="AW204" s="13" t="s">
        <v>32</v>
      </c>
      <c r="AX204" s="13" t="s">
        <v>84</v>
      </c>
      <c r="AY204" s="173" t="s">
        <v>126</v>
      </c>
    </row>
    <row r="205" spans="2:65" s="1" customFormat="1" ht="14.4" customHeight="1">
      <c r="B205" s="149"/>
      <c r="C205" s="180" t="s">
        <v>261</v>
      </c>
      <c r="D205" s="180" t="s">
        <v>159</v>
      </c>
      <c r="E205" s="181" t="s">
        <v>365</v>
      </c>
      <c r="F205" s="182" t="s">
        <v>366</v>
      </c>
      <c r="G205" s="183" t="s">
        <v>145</v>
      </c>
      <c r="H205" s="184">
        <v>51.639000000000003</v>
      </c>
      <c r="I205" s="185"/>
      <c r="J205" s="186">
        <f>ROUND(I205*H205,2)</f>
        <v>0</v>
      </c>
      <c r="K205" s="182" t="s">
        <v>133</v>
      </c>
      <c r="L205" s="187"/>
      <c r="M205" s="188" t="s">
        <v>1</v>
      </c>
      <c r="N205" s="189" t="s">
        <v>41</v>
      </c>
      <c r="O205" s="54"/>
      <c r="P205" s="159">
        <f>O205*H205</f>
        <v>0</v>
      </c>
      <c r="Q205" s="159">
        <v>1.09E-2</v>
      </c>
      <c r="R205" s="159">
        <f>Q205*H205</f>
        <v>0.56286510000000001</v>
      </c>
      <c r="S205" s="159">
        <v>0</v>
      </c>
      <c r="T205" s="160">
        <f>S205*H205</f>
        <v>0</v>
      </c>
      <c r="AR205" s="161" t="s">
        <v>214</v>
      </c>
      <c r="AT205" s="161" t="s">
        <v>159</v>
      </c>
      <c r="AU205" s="161" t="s">
        <v>86</v>
      </c>
      <c r="AY205" s="16" t="s">
        <v>126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6" t="s">
        <v>84</v>
      </c>
      <c r="BK205" s="162">
        <f>ROUND(I205*H205,2)</f>
        <v>0</v>
      </c>
      <c r="BL205" s="16" t="s">
        <v>206</v>
      </c>
      <c r="BM205" s="161" t="s">
        <v>367</v>
      </c>
    </row>
    <row r="206" spans="2:65" s="12" customFormat="1">
      <c r="B206" s="163"/>
      <c r="D206" s="164" t="s">
        <v>136</v>
      </c>
      <c r="F206" s="166" t="s">
        <v>368</v>
      </c>
      <c r="H206" s="167">
        <v>51.639000000000003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136</v>
      </c>
      <c r="AU206" s="165" t="s">
        <v>86</v>
      </c>
      <c r="AV206" s="12" t="s">
        <v>86</v>
      </c>
      <c r="AW206" s="12" t="s">
        <v>3</v>
      </c>
      <c r="AX206" s="12" t="s">
        <v>84</v>
      </c>
      <c r="AY206" s="165" t="s">
        <v>126</v>
      </c>
    </row>
    <row r="207" spans="2:65" s="1" customFormat="1" ht="14.4" customHeight="1">
      <c r="B207" s="149"/>
      <c r="C207" s="150" t="s">
        <v>265</v>
      </c>
      <c r="D207" s="150" t="s">
        <v>129</v>
      </c>
      <c r="E207" s="151" t="s">
        <v>369</v>
      </c>
      <c r="F207" s="152" t="s">
        <v>370</v>
      </c>
      <c r="G207" s="153" t="s">
        <v>132</v>
      </c>
      <c r="H207" s="154">
        <v>49.18</v>
      </c>
      <c r="I207" s="155"/>
      <c r="J207" s="156">
        <f>ROUND(I207*H207,2)</f>
        <v>0</v>
      </c>
      <c r="K207" s="152" t="s">
        <v>133</v>
      </c>
      <c r="L207" s="31"/>
      <c r="M207" s="157" t="s">
        <v>1</v>
      </c>
      <c r="N207" s="158" t="s">
        <v>41</v>
      </c>
      <c r="O207" s="54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AR207" s="161" t="s">
        <v>206</v>
      </c>
      <c r="AT207" s="161" t="s">
        <v>129</v>
      </c>
      <c r="AU207" s="161" t="s">
        <v>86</v>
      </c>
      <c r="AY207" s="16" t="s">
        <v>126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6" t="s">
        <v>84</v>
      </c>
      <c r="BK207" s="162">
        <f>ROUND(I207*H207,2)</f>
        <v>0</v>
      </c>
      <c r="BL207" s="16" t="s">
        <v>206</v>
      </c>
      <c r="BM207" s="161" t="s">
        <v>371</v>
      </c>
    </row>
    <row r="208" spans="2:65" s="12" customFormat="1">
      <c r="B208" s="163"/>
      <c r="D208" s="164" t="s">
        <v>136</v>
      </c>
      <c r="E208" s="165" t="s">
        <v>1</v>
      </c>
      <c r="F208" s="166" t="s">
        <v>372</v>
      </c>
      <c r="H208" s="167">
        <v>49.18</v>
      </c>
      <c r="I208" s="168"/>
      <c r="L208" s="163"/>
      <c r="M208" s="169"/>
      <c r="N208" s="170"/>
      <c r="O208" s="170"/>
      <c r="P208" s="170"/>
      <c r="Q208" s="170"/>
      <c r="R208" s="170"/>
      <c r="S208" s="170"/>
      <c r="T208" s="171"/>
      <c r="AT208" s="165" t="s">
        <v>136</v>
      </c>
      <c r="AU208" s="165" t="s">
        <v>86</v>
      </c>
      <c r="AV208" s="12" t="s">
        <v>86</v>
      </c>
      <c r="AW208" s="12" t="s">
        <v>32</v>
      </c>
      <c r="AX208" s="12" t="s">
        <v>76</v>
      </c>
      <c r="AY208" s="165" t="s">
        <v>126</v>
      </c>
    </row>
    <row r="209" spans="2:65" s="13" customFormat="1">
      <c r="B209" s="172"/>
      <c r="D209" s="164" t="s">
        <v>136</v>
      </c>
      <c r="E209" s="173" t="s">
        <v>1</v>
      </c>
      <c r="F209" s="174" t="s">
        <v>140</v>
      </c>
      <c r="H209" s="175">
        <v>49.18</v>
      </c>
      <c r="I209" s="176"/>
      <c r="L209" s="172"/>
      <c r="M209" s="177"/>
      <c r="N209" s="178"/>
      <c r="O209" s="178"/>
      <c r="P209" s="178"/>
      <c r="Q209" s="178"/>
      <c r="R209" s="178"/>
      <c r="S209" s="178"/>
      <c r="T209" s="179"/>
      <c r="AT209" s="173" t="s">
        <v>136</v>
      </c>
      <c r="AU209" s="173" t="s">
        <v>86</v>
      </c>
      <c r="AV209" s="13" t="s">
        <v>134</v>
      </c>
      <c r="AW209" s="13" t="s">
        <v>32</v>
      </c>
      <c r="AX209" s="13" t="s">
        <v>84</v>
      </c>
      <c r="AY209" s="173" t="s">
        <v>126</v>
      </c>
    </row>
    <row r="210" spans="2:65" s="1" customFormat="1" ht="14.4" customHeight="1">
      <c r="B210" s="149"/>
      <c r="C210" s="180" t="s">
        <v>269</v>
      </c>
      <c r="D210" s="180" t="s">
        <v>159</v>
      </c>
      <c r="E210" s="181" t="s">
        <v>373</v>
      </c>
      <c r="F210" s="182" t="s">
        <v>374</v>
      </c>
      <c r="G210" s="183" t="s">
        <v>288</v>
      </c>
      <c r="H210" s="184">
        <v>0.51900000000000002</v>
      </c>
      <c r="I210" s="185"/>
      <c r="J210" s="186">
        <f>ROUND(I210*H210,2)</f>
        <v>0</v>
      </c>
      <c r="K210" s="182" t="s">
        <v>133</v>
      </c>
      <c r="L210" s="187"/>
      <c r="M210" s="188" t="s">
        <v>1</v>
      </c>
      <c r="N210" s="189" t="s">
        <v>41</v>
      </c>
      <c r="O210" s="54"/>
      <c r="P210" s="159">
        <f>O210*H210</f>
        <v>0</v>
      </c>
      <c r="Q210" s="159">
        <v>0.55000000000000004</v>
      </c>
      <c r="R210" s="159">
        <f>Q210*H210</f>
        <v>0.28545000000000004</v>
      </c>
      <c r="S210" s="159">
        <v>0</v>
      </c>
      <c r="T210" s="160">
        <f>S210*H210</f>
        <v>0</v>
      </c>
      <c r="AR210" s="161" t="s">
        <v>214</v>
      </c>
      <c r="AT210" s="161" t="s">
        <v>159</v>
      </c>
      <c r="AU210" s="161" t="s">
        <v>86</v>
      </c>
      <c r="AY210" s="16" t="s">
        <v>126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6" t="s">
        <v>84</v>
      </c>
      <c r="BK210" s="162">
        <f>ROUND(I210*H210,2)</f>
        <v>0</v>
      </c>
      <c r="BL210" s="16" t="s">
        <v>206</v>
      </c>
      <c r="BM210" s="161" t="s">
        <v>375</v>
      </c>
    </row>
    <row r="211" spans="2:65" s="12" customFormat="1">
      <c r="B211" s="163"/>
      <c r="D211" s="164" t="s">
        <v>136</v>
      </c>
      <c r="E211" s="165" t="s">
        <v>1</v>
      </c>
      <c r="F211" s="166" t="s">
        <v>376</v>
      </c>
      <c r="H211" s="167">
        <v>0.51900000000000002</v>
      </c>
      <c r="I211" s="168"/>
      <c r="L211" s="163"/>
      <c r="M211" s="169"/>
      <c r="N211" s="170"/>
      <c r="O211" s="170"/>
      <c r="P211" s="170"/>
      <c r="Q211" s="170"/>
      <c r="R211" s="170"/>
      <c r="S211" s="170"/>
      <c r="T211" s="171"/>
      <c r="AT211" s="165" t="s">
        <v>136</v>
      </c>
      <c r="AU211" s="165" t="s">
        <v>86</v>
      </c>
      <c r="AV211" s="12" t="s">
        <v>86</v>
      </c>
      <c r="AW211" s="12" t="s">
        <v>32</v>
      </c>
      <c r="AX211" s="12" t="s">
        <v>76</v>
      </c>
      <c r="AY211" s="165" t="s">
        <v>126</v>
      </c>
    </row>
    <row r="212" spans="2:65" s="13" customFormat="1">
      <c r="B212" s="172"/>
      <c r="D212" s="164" t="s">
        <v>136</v>
      </c>
      <c r="E212" s="173" t="s">
        <v>1</v>
      </c>
      <c r="F212" s="174" t="s">
        <v>140</v>
      </c>
      <c r="H212" s="175">
        <v>0.51900000000000002</v>
      </c>
      <c r="I212" s="176"/>
      <c r="L212" s="172"/>
      <c r="M212" s="177"/>
      <c r="N212" s="178"/>
      <c r="O212" s="178"/>
      <c r="P212" s="178"/>
      <c r="Q212" s="178"/>
      <c r="R212" s="178"/>
      <c r="S212" s="178"/>
      <c r="T212" s="179"/>
      <c r="AT212" s="173" t="s">
        <v>136</v>
      </c>
      <c r="AU212" s="173" t="s">
        <v>86</v>
      </c>
      <c r="AV212" s="13" t="s">
        <v>134</v>
      </c>
      <c r="AW212" s="13" t="s">
        <v>32</v>
      </c>
      <c r="AX212" s="13" t="s">
        <v>84</v>
      </c>
      <c r="AY212" s="173" t="s">
        <v>126</v>
      </c>
    </row>
    <row r="213" spans="2:65" s="1" customFormat="1" ht="14.4" customHeight="1">
      <c r="B213" s="149"/>
      <c r="C213" s="150" t="s">
        <v>273</v>
      </c>
      <c r="D213" s="150" t="s">
        <v>129</v>
      </c>
      <c r="E213" s="151" t="s">
        <v>377</v>
      </c>
      <c r="F213" s="152" t="s">
        <v>378</v>
      </c>
      <c r="G213" s="153" t="s">
        <v>205</v>
      </c>
      <c r="H213" s="154">
        <v>1</v>
      </c>
      <c r="I213" s="155"/>
      <c r="J213" s="156">
        <f>ROUND(I213*H213,2)</f>
        <v>0</v>
      </c>
      <c r="K213" s="152" t="s">
        <v>133</v>
      </c>
      <c r="L213" s="31"/>
      <c r="M213" s="157" t="s">
        <v>1</v>
      </c>
      <c r="N213" s="158" t="s">
        <v>41</v>
      </c>
      <c r="O213" s="54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AR213" s="161" t="s">
        <v>206</v>
      </c>
      <c r="AT213" s="161" t="s">
        <v>129</v>
      </c>
      <c r="AU213" s="161" t="s">
        <v>86</v>
      </c>
      <c r="AY213" s="16" t="s">
        <v>126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6" t="s">
        <v>84</v>
      </c>
      <c r="BK213" s="162">
        <f>ROUND(I213*H213,2)</f>
        <v>0</v>
      </c>
      <c r="BL213" s="16" t="s">
        <v>206</v>
      </c>
      <c r="BM213" s="161" t="s">
        <v>379</v>
      </c>
    </row>
    <row r="214" spans="2:65" s="12" customFormat="1">
      <c r="B214" s="163"/>
      <c r="D214" s="164" t="s">
        <v>136</v>
      </c>
      <c r="E214" s="165" t="s">
        <v>1</v>
      </c>
      <c r="F214" s="166" t="s">
        <v>84</v>
      </c>
      <c r="H214" s="167">
        <v>1</v>
      </c>
      <c r="I214" s="168"/>
      <c r="L214" s="163"/>
      <c r="M214" s="169"/>
      <c r="N214" s="170"/>
      <c r="O214" s="170"/>
      <c r="P214" s="170"/>
      <c r="Q214" s="170"/>
      <c r="R214" s="170"/>
      <c r="S214" s="170"/>
      <c r="T214" s="171"/>
      <c r="AT214" s="165" t="s">
        <v>136</v>
      </c>
      <c r="AU214" s="165" t="s">
        <v>86</v>
      </c>
      <c r="AV214" s="12" t="s">
        <v>86</v>
      </c>
      <c r="AW214" s="12" t="s">
        <v>32</v>
      </c>
      <c r="AX214" s="12" t="s">
        <v>76</v>
      </c>
      <c r="AY214" s="165" t="s">
        <v>126</v>
      </c>
    </row>
    <row r="215" spans="2:65" s="13" customFormat="1">
      <c r="B215" s="172"/>
      <c r="D215" s="164" t="s">
        <v>136</v>
      </c>
      <c r="E215" s="173" t="s">
        <v>1</v>
      </c>
      <c r="F215" s="174" t="s">
        <v>140</v>
      </c>
      <c r="H215" s="175">
        <v>1</v>
      </c>
      <c r="I215" s="176"/>
      <c r="L215" s="172"/>
      <c r="M215" s="177"/>
      <c r="N215" s="178"/>
      <c r="O215" s="178"/>
      <c r="P215" s="178"/>
      <c r="Q215" s="178"/>
      <c r="R215" s="178"/>
      <c r="S215" s="178"/>
      <c r="T215" s="179"/>
      <c r="AT215" s="173" t="s">
        <v>136</v>
      </c>
      <c r="AU215" s="173" t="s">
        <v>86</v>
      </c>
      <c r="AV215" s="13" t="s">
        <v>134</v>
      </c>
      <c r="AW215" s="13" t="s">
        <v>32</v>
      </c>
      <c r="AX215" s="13" t="s">
        <v>84</v>
      </c>
      <c r="AY215" s="173" t="s">
        <v>126</v>
      </c>
    </row>
    <row r="216" spans="2:65" s="1" customFormat="1" ht="14.4" customHeight="1">
      <c r="B216" s="149"/>
      <c r="C216" s="180" t="s">
        <v>277</v>
      </c>
      <c r="D216" s="180" t="s">
        <v>159</v>
      </c>
      <c r="E216" s="181" t="s">
        <v>380</v>
      </c>
      <c r="F216" s="182" t="s">
        <v>381</v>
      </c>
      <c r="G216" s="183" t="s">
        <v>162</v>
      </c>
      <c r="H216" s="184">
        <v>1</v>
      </c>
      <c r="I216" s="185"/>
      <c r="J216" s="186">
        <f t="shared" ref="J216:J222" si="0">ROUND(I216*H216,2)</f>
        <v>0</v>
      </c>
      <c r="K216" s="182" t="s">
        <v>1</v>
      </c>
      <c r="L216" s="187"/>
      <c r="M216" s="188" t="s">
        <v>1</v>
      </c>
      <c r="N216" s="189" t="s">
        <v>41</v>
      </c>
      <c r="O216" s="54"/>
      <c r="P216" s="159">
        <f t="shared" ref="P216:P222" si="1">O216*H216</f>
        <v>0</v>
      </c>
      <c r="Q216" s="159">
        <v>0</v>
      </c>
      <c r="R216" s="159">
        <f t="shared" ref="R216:R222" si="2">Q216*H216</f>
        <v>0</v>
      </c>
      <c r="S216" s="159">
        <v>0</v>
      </c>
      <c r="T216" s="160">
        <f t="shared" ref="T216:T222" si="3">S216*H216</f>
        <v>0</v>
      </c>
      <c r="AR216" s="161" t="s">
        <v>214</v>
      </c>
      <c r="AT216" s="161" t="s">
        <v>159</v>
      </c>
      <c r="AU216" s="161" t="s">
        <v>86</v>
      </c>
      <c r="AY216" s="16" t="s">
        <v>126</v>
      </c>
      <c r="BE216" s="162">
        <f t="shared" ref="BE216:BE222" si="4">IF(N216="základní",J216,0)</f>
        <v>0</v>
      </c>
      <c r="BF216" s="162">
        <f t="shared" ref="BF216:BF222" si="5">IF(N216="snížená",J216,0)</f>
        <v>0</v>
      </c>
      <c r="BG216" s="162">
        <f t="shared" ref="BG216:BG222" si="6">IF(N216="zákl. přenesená",J216,0)</f>
        <v>0</v>
      </c>
      <c r="BH216" s="162">
        <f t="shared" ref="BH216:BH222" si="7">IF(N216="sníž. přenesená",J216,0)</f>
        <v>0</v>
      </c>
      <c r="BI216" s="162">
        <f t="shared" ref="BI216:BI222" si="8">IF(N216="nulová",J216,0)</f>
        <v>0</v>
      </c>
      <c r="BJ216" s="16" t="s">
        <v>84</v>
      </c>
      <c r="BK216" s="162">
        <f t="shared" ref="BK216:BK222" si="9">ROUND(I216*H216,2)</f>
        <v>0</v>
      </c>
      <c r="BL216" s="16" t="s">
        <v>206</v>
      </c>
      <c r="BM216" s="161" t="s">
        <v>382</v>
      </c>
    </row>
    <row r="217" spans="2:65" s="1" customFormat="1" ht="14.4" customHeight="1">
      <c r="B217" s="149"/>
      <c r="C217" s="180" t="s">
        <v>383</v>
      </c>
      <c r="D217" s="180" t="s">
        <v>159</v>
      </c>
      <c r="E217" s="181" t="s">
        <v>384</v>
      </c>
      <c r="F217" s="182" t="s">
        <v>385</v>
      </c>
      <c r="G217" s="183" t="s">
        <v>162</v>
      </c>
      <c r="H217" s="184">
        <v>1</v>
      </c>
      <c r="I217" s="185"/>
      <c r="J217" s="186">
        <f t="shared" si="0"/>
        <v>0</v>
      </c>
      <c r="K217" s="182" t="s">
        <v>1</v>
      </c>
      <c r="L217" s="187"/>
      <c r="M217" s="188" t="s">
        <v>1</v>
      </c>
      <c r="N217" s="189" t="s">
        <v>41</v>
      </c>
      <c r="O217" s="54"/>
      <c r="P217" s="159">
        <f t="shared" si="1"/>
        <v>0</v>
      </c>
      <c r="Q217" s="159">
        <v>0</v>
      </c>
      <c r="R217" s="159">
        <f t="shared" si="2"/>
        <v>0</v>
      </c>
      <c r="S217" s="159">
        <v>0</v>
      </c>
      <c r="T217" s="160">
        <f t="shared" si="3"/>
        <v>0</v>
      </c>
      <c r="AR217" s="161" t="s">
        <v>214</v>
      </c>
      <c r="AT217" s="161" t="s">
        <v>159</v>
      </c>
      <c r="AU217" s="161" t="s">
        <v>86</v>
      </c>
      <c r="AY217" s="16" t="s">
        <v>126</v>
      </c>
      <c r="BE217" s="162">
        <f t="shared" si="4"/>
        <v>0</v>
      </c>
      <c r="BF217" s="162">
        <f t="shared" si="5"/>
        <v>0</v>
      </c>
      <c r="BG217" s="162">
        <f t="shared" si="6"/>
        <v>0</v>
      </c>
      <c r="BH217" s="162">
        <f t="shared" si="7"/>
        <v>0</v>
      </c>
      <c r="BI217" s="162">
        <f t="shared" si="8"/>
        <v>0</v>
      </c>
      <c r="BJ217" s="16" t="s">
        <v>84</v>
      </c>
      <c r="BK217" s="162">
        <f t="shared" si="9"/>
        <v>0</v>
      </c>
      <c r="BL217" s="16" t="s">
        <v>206</v>
      </c>
      <c r="BM217" s="161" t="s">
        <v>386</v>
      </c>
    </row>
    <row r="218" spans="2:65" s="1" customFormat="1" ht="14.4" customHeight="1">
      <c r="B218" s="149"/>
      <c r="C218" s="180" t="s">
        <v>387</v>
      </c>
      <c r="D218" s="180" t="s">
        <v>159</v>
      </c>
      <c r="E218" s="181" t="s">
        <v>388</v>
      </c>
      <c r="F218" s="182" t="s">
        <v>389</v>
      </c>
      <c r="G218" s="183" t="s">
        <v>162</v>
      </c>
      <c r="H218" s="184">
        <v>1</v>
      </c>
      <c r="I218" s="185"/>
      <c r="J218" s="186">
        <f t="shared" si="0"/>
        <v>0</v>
      </c>
      <c r="K218" s="182" t="s">
        <v>1</v>
      </c>
      <c r="L218" s="187"/>
      <c r="M218" s="188" t="s">
        <v>1</v>
      </c>
      <c r="N218" s="189" t="s">
        <v>41</v>
      </c>
      <c r="O218" s="54"/>
      <c r="P218" s="159">
        <f t="shared" si="1"/>
        <v>0</v>
      </c>
      <c r="Q218" s="159">
        <v>0</v>
      </c>
      <c r="R218" s="159">
        <f t="shared" si="2"/>
        <v>0</v>
      </c>
      <c r="S218" s="159">
        <v>0</v>
      </c>
      <c r="T218" s="160">
        <f t="shared" si="3"/>
        <v>0</v>
      </c>
      <c r="AR218" s="161" t="s">
        <v>214</v>
      </c>
      <c r="AT218" s="161" t="s">
        <v>159</v>
      </c>
      <c r="AU218" s="161" t="s">
        <v>86</v>
      </c>
      <c r="AY218" s="16" t="s">
        <v>126</v>
      </c>
      <c r="BE218" s="162">
        <f t="shared" si="4"/>
        <v>0</v>
      </c>
      <c r="BF218" s="162">
        <f t="shared" si="5"/>
        <v>0</v>
      </c>
      <c r="BG218" s="162">
        <f t="shared" si="6"/>
        <v>0</v>
      </c>
      <c r="BH218" s="162">
        <f t="shared" si="7"/>
        <v>0</v>
      </c>
      <c r="BI218" s="162">
        <f t="shared" si="8"/>
        <v>0</v>
      </c>
      <c r="BJ218" s="16" t="s">
        <v>84</v>
      </c>
      <c r="BK218" s="162">
        <f t="shared" si="9"/>
        <v>0</v>
      </c>
      <c r="BL218" s="16" t="s">
        <v>206</v>
      </c>
      <c r="BM218" s="161" t="s">
        <v>390</v>
      </c>
    </row>
    <row r="219" spans="2:65" s="1" customFormat="1" ht="14.4" customHeight="1">
      <c r="B219" s="149"/>
      <c r="C219" s="180" t="s">
        <v>214</v>
      </c>
      <c r="D219" s="180" t="s">
        <v>159</v>
      </c>
      <c r="E219" s="181" t="s">
        <v>391</v>
      </c>
      <c r="F219" s="182" t="s">
        <v>392</v>
      </c>
      <c r="G219" s="183" t="s">
        <v>162</v>
      </c>
      <c r="H219" s="184">
        <v>1</v>
      </c>
      <c r="I219" s="185"/>
      <c r="J219" s="186">
        <f t="shared" si="0"/>
        <v>0</v>
      </c>
      <c r="K219" s="182" t="s">
        <v>1</v>
      </c>
      <c r="L219" s="187"/>
      <c r="M219" s="188" t="s">
        <v>1</v>
      </c>
      <c r="N219" s="189" t="s">
        <v>41</v>
      </c>
      <c r="O219" s="54"/>
      <c r="P219" s="159">
        <f t="shared" si="1"/>
        <v>0</v>
      </c>
      <c r="Q219" s="159">
        <v>0</v>
      </c>
      <c r="R219" s="159">
        <f t="shared" si="2"/>
        <v>0</v>
      </c>
      <c r="S219" s="159">
        <v>0</v>
      </c>
      <c r="T219" s="160">
        <f t="shared" si="3"/>
        <v>0</v>
      </c>
      <c r="AR219" s="161" t="s">
        <v>214</v>
      </c>
      <c r="AT219" s="161" t="s">
        <v>159</v>
      </c>
      <c r="AU219" s="161" t="s">
        <v>86</v>
      </c>
      <c r="AY219" s="16" t="s">
        <v>126</v>
      </c>
      <c r="BE219" s="162">
        <f t="shared" si="4"/>
        <v>0</v>
      </c>
      <c r="BF219" s="162">
        <f t="shared" si="5"/>
        <v>0</v>
      </c>
      <c r="BG219" s="162">
        <f t="shared" si="6"/>
        <v>0</v>
      </c>
      <c r="BH219" s="162">
        <f t="shared" si="7"/>
        <v>0</v>
      </c>
      <c r="BI219" s="162">
        <f t="shared" si="8"/>
        <v>0</v>
      </c>
      <c r="BJ219" s="16" t="s">
        <v>84</v>
      </c>
      <c r="BK219" s="162">
        <f t="shared" si="9"/>
        <v>0</v>
      </c>
      <c r="BL219" s="16" t="s">
        <v>206</v>
      </c>
      <c r="BM219" s="161" t="s">
        <v>393</v>
      </c>
    </row>
    <row r="220" spans="2:65" s="1" customFormat="1" ht="14.4" customHeight="1">
      <c r="B220" s="149"/>
      <c r="C220" s="180" t="s">
        <v>394</v>
      </c>
      <c r="D220" s="180" t="s">
        <v>159</v>
      </c>
      <c r="E220" s="181" t="s">
        <v>395</v>
      </c>
      <c r="F220" s="182" t="s">
        <v>396</v>
      </c>
      <c r="G220" s="183" t="s">
        <v>162</v>
      </c>
      <c r="H220" s="184">
        <v>1</v>
      </c>
      <c r="I220" s="185"/>
      <c r="J220" s="186">
        <f t="shared" si="0"/>
        <v>0</v>
      </c>
      <c r="K220" s="182" t="s">
        <v>1</v>
      </c>
      <c r="L220" s="187"/>
      <c r="M220" s="188" t="s">
        <v>1</v>
      </c>
      <c r="N220" s="189" t="s">
        <v>41</v>
      </c>
      <c r="O220" s="54"/>
      <c r="P220" s="159">
        <f t="shared" si="1"/>
        <v>0</v>
      </c>
      <c r="Q220" s="159">
        <v>0</v>
      </c>
      <c r="R220" s="159">
        <f t="shared" si="2"/>
        <v>0</v>
      </c>
      <c r="S220" s="159">
        <v>0</v>
      </c>
      <c r="T220" s="160">
        <f t="shared" si="3"/>
        <v>0</v>
      </c>
      <c r="AR220" s="161" t="s">
        <v>214</v>
      </c>
      <c r="AT220" s="161" t="s">
        <v>159</v>
      </c>
      <c r="AU220" s="161" t="s">
        <v>86</v>
      </c>
      <c r="AY220" s="16" t="s">
        <v>126</v>
      </c>
      <c r="BE220" s="162">
        <f t="shared" si="4"/>
        <v>0</v>
      </c>
      <c r="BF220" s="162">
        <f t="shared" si="5"/>
        <v>0</v>
      </c>
      <c r="BG220" s="162">
        <f t="shared" si="6"/>
        <v>0</v>
      </c>
      <c r="BH220" s="162">
        <f t="shared" si="7"/>
        <v>0</v>
      </c>
      <c r="BI220" s="162">
        <f t="shared" si="8"/>
        <v>0</v>
      </c>
      <c r="BJ220" s="16" t="s">
        <v>84</v>
      </c>
      <c r="BK220" s="162">
        <f t="shared" si="9"/>
        <v>0</v>
      </c>
      <c r="BL220" s="16" t="s">
        <v>206</v>
      </c>
      <c r="BM220" s="161" t="s">
        <v>397</v>
      </c>
    </row>
    <row r="221" spans="2:65" s="1" customFormat="1" ht="14.4" customHeight="1">
      <c r="B221" s="149"/>
      <c r="C221" s="180" t="s">
        <v>398</v>
      </c>
      <c r="D221" s="180" t="s">
        <v>159</v>
      </c>
      <c r="E221" s="181" t="s">
        <v>399</v>
      </c>
      <c r="F221" s="182" t="s">
        <v>400</v>
      </c>
      <c r="G221" s="183" t="s">
        <v>162</v>
      </c>
      <c r="H221" s="184">
        <v>1</v>
      </c>
      <c r="I221" s="185"/>
      <c r="J221" s="186">
        <f t="shared" si="0"/>
        <v>0</v>
      </c>
      <c r="K221" s="182" t="s">
        <v>1</v>
      </c>
      <c r="L221" s="187"/>
      <c r="M221" s="188" t="s">
        <v>1</v>
      </c>
      <c r="N221" s="189" t="s">
        <v>41</v>
      </c>
      <c r="O221" s="54"/>
      <c r="P221" s="159">
        <f t="shared" si="1"/>
        <v>0</v>
      </c>
      <c r="Q221" s="159">
        <v>0</v>
      </c>
      <c r="R221" s="159">
        <f t="shared" si="2"/>
        <v>0</v>
      </c>
      <c r="S221" s="159">
        <v>0</v>
      </c>
      <c r="T221" s="160">
        <f t="shared" si="3"/>
        <v>0</v>
      </c>
      <c r="AR221" s="161" t="s">
        <v>214</v>
      </c>
      <c r="AT221" s="161" t="s">
        <v>159</v>
      </c>
      <c r="AU221" s="161" t="s">
        <v>86</v>
      </c>
      <c r="AY221" s="16" t="s">
        <v>126</v>
      </c>
      <c r="BE221" s="162">
        <f t="shared" si="4"/>
        <v>0</v>
      </c>
      <c r="BF221" s="162">
        <f t="shared" si="5"/>
        <v>0</v>
      </c>
      <c r="BG221" s="162">
        <f t="shared" si="6"/>
        <v>0</v>
      </c>
      <c r="BH221" s="162">
        <f t="shared" si="7"/>
        <v>0</v>
      </c>
      <c r="BI221" s="162">
        <f t="shared" si="8"/>
        <v>0</v>
      </c>
      <c r="BJ221" s="16" t="s">
        <v>84</v>
      </c>
      <c r="BK221" s="162">
        <f t="shared" si="9"/>
        <v>0</v>
      </c>
      <c r="BL221" s="16" t="s">
        <v>206</v>
      </c>
      <c r="BM221" s="161" t="s">
        <v>401</v>
      </c>
    </row>
    <row r="222" spans="2:65" s="1" customFormat="1" ht="14.4" customHeight="1">
      <c r="B222" s="149"/>
      <c r="C222" s="150" t="s">
        <v>402</v>
      </c>
      <c r="D222" s="150" t="s">
        <v>129</v>
      </c>
      <c r="E222" s="151" t="s">
        <v>403</v>
      </c>
      <c r="F222" s="152" t="s">
        <v>404</v>
      </c>
      <c r="G222" s="153" t="s">
        <v>205</v>
      </c>
      <c r="H222" s="154">
        <v>1</v>
      </c>
      <c r="I222" s="155"/>
      <c r="J222" s="156">
        <f t="shared" si="0"/>
        <v>0</v>
      </c>
      <c r="K222" s="152" t="s">
        <v>133</v>
      </c>
      <c r="L222" s="31"/>
      <c r="M222" s="157" t="s">
        <v>1</v>
      </c>
      <c r="N222" s="158" t="s">
        <v>41</v>
      </c>
      <c r="O222" s="54"/>
      <c r="P222" s="159">
        <f t="shared" si="1"/>
        <v>0</v>
      </c>
      <c r="Q222" s="159">
        <v>0</v>
      </c>
      <c r="R222" s="159">
        <f t="shared" si="2"/>
        <v>0</v>
      </c>
      <c r="S222" s="159">
        <v>0</v>
      </c>
      <c r="T222" s="160">
        <f t="shared" si="3"/>
        <v>0</v>
      </c>
      <c r="AR222" s="161" t="s">
        <v>206</v>
      </c>
      <c r="AT222" s="161" t="s">
        <v>129</v>
      </c>
      <c r="AU222" s="161" t="s">
        <v>86</v>
      </c>
      <c r="AY222" s="16" t="s">
        <v>126</v>
      </c>
      <c r="BE222" s="162">
        <f t="shared" si="4"/>
        <v>0</v>
      </c>
      <c r="BF222" s="162">
        <f t="shared" si="5"/>
        <v>0</v>
      </c>
      <c r="BG222" s="162">
        <f t="shared" si="6"/>
        <v>0</v>
      </c>
      <c r="BH222" s="162">
        <f t="shared" si="7"/>
        <v>0</v>
      </c>
      <c r="BI222" s="162">
        <f t="shared" si="8"/>
        <v>0</v>
      </c>
      <c r="BJ222" s="16" t="s">
        <v>84</v>
      </c>
      <c r="BK222" s="162">
        <f t="shared" si="9"/>
        <v>0</v>
      </c>
      <c r="BL222" s="16" t="s">
        <v>206</v>
      </c>
      <c r="BM222" s="161" t="s">
        <v>405</v>
      </c>
    </row>
    <row r="223" spans="2:65" s="12" customFormat="1">
      <c r="B223" s="163"/>
      <c r="D223" s="164" t="s">
        <v>136</v>
      </c>
      <c r="E223" s="165" t="s">
        <v>1</v>
      </c>
      <c r="F223" s="166" t="s">
        <v>84</v>
      </c>
      <c r="H223" s="167">
        <v>1</v>
      </c>
      <c r="I223" s="168"/>
      <c r="L223" s="163"/>
      <c r="M223" s="169"/>
      <c r="N223" s="170"/>
      <c r="O223" s="170"/>
      <c r="P223" s="170"/>
      <c r="Q223" s="170"/>
      <c r="R223" s="170"/>
      <c r="S223" s="170"/>
      <c r="T223" s="171"/>
      <c r="AT223" s="165" t="s">
        <v>136</v>
      </c>
      <c r="AU223" s="165" t="s">
        <v>86</v>
      </c>
      <c r="AV223" s="12" t="s">
        <v>86</v>
      </c>
      <c r="AW223" s="12" t="s">
        <v>32</v>
      </c>
      <c r="AX223" s="12" t="s">
        <v>76</v>
      </c>
      <c r="AY223" s="165" t="s">
        <v>126</v>
      </c>
    </row>
    <row r="224" spans="2:65" s="13" customFormat="1">
      <c r="B224" s="172"/>
      <c r="D224" s="164" t="s">
        <v>136</v>
      </c>
      <c r="E224" s="173" t="s">
        <v>1</v>
      </c>
      <c r="F224" s="174" t="s">
        <v>140</v>
      </c>
      <c r="H224" s="175">
        <v>1</v>
      </c>
      <c r="I224" s="176"/>
      <c r="L224" s="172"/>
      <c r="M224" s="177"/>
      <c r="N224" s="178"/>
      <c r="O224" s="178"/>
      <c r="P224" s="178"/>
      <c r="Q224" s="178"/>
      <c r="R224" s="178"/>
      <c r="S224" s="178"/>
      <c r="T224" s="179"/>
      <c r="AT224" s="173" t="s">
        <v>136</v>
      </c>
      <c r="AU224" s="173" t="s">
        <v>86</v>
      </c>
      <c r="AV224" s="13" t="s">
        <v>134</v>
      </c>
      <c r="AW224" s="13" t="s">
        <v>32</v>
      </c>
      <c r="AX224" s="13" t="s">
        <v>84</v>
      </c>
      <c r="AY224" s="173" t="s">
        <v>126</v>
      </c>
    </row>
    <row r="225" spans="2:65" s="1" customFormat="1" ht="14.4" customHeight="1">
      <c r="B225" s="149"/>
      <c r="C225" s="180" t="s">
        <v>406</v>
      </c>
      <c r="D225" s="180" t="s">
        <v>159</v>
      </c>
      <c r="E225" s="181" t="s">
        <v>407</v>
      </c>
      <c r="F225" s="182" t="s">
        <v>408</v>
      </c>
      <c r="G225" s="183" t="s">
        <v>205</v>
      </c>
      <c r="H225" s="184">
        <v>1</v>
      </c>
      <c r="I225" s="185"/>
      <c r="J225" s="186">
        <f>ROUND(I225*H225,2)</f>
        <v>0</v>
      </c>
      <c r="K225" s="182" t="s">
        <v>133</v>
      </c>
      <c r="L225" s="187"/>
      <c r="M225" s="188" t="s">
        <v>1</v>
      </c>
      <c r="N225" s="189" t="s">
        <v>41</v>
      </c>
      <c r="O225" s="54"/>
      <c r="P225" s="159">
        <f>O225*H225</f>
        <v>0</v>
      </c>
      <c r="Q225" s="159">
        <v>2.2300000000000002E-3</v>
      </c>
      <c r="R225" s="159">
        <f>Q225*H225</f>
        <v>2.2300000000000002E-3</v>
      </c>
      <c r="S225" s="159">
        <v>0</v>
      </c>
      <c r="T225" s="160">
        <f>S225*H225</f>
        <v>0</v>
      </c>
      <c r="AR225" s="161" t="s">
        <v>214</v>
      </c>
      <c r="AT225" s="161" t="s">
        <v>159</v>
      </c>
      <c r="AU225" s="161" t="s">
        <v>86</v>
      </c>
      <c r="AY225" s="16" t="s">
        <v>126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6" t="s">
        <v>84</v>
      </c>
      <c r="BK225" s="162">
        <f>ROUND(I225*H225,2)</f>
        <v>0</v>
      </c>
      <c r="BL225" s="16" t="s">
        <v>206</v>
      </c>
      <c r="BM225" s="161" t="s">
        <v>409</v>
      </c>
    </row>
    <row r="226" spans="2:65" s="1" customFormat="1" ht="21.6" customHeight="1">
      <c r="B226" s="149"/>
      <c r="C226" s="180" t="s">
        <v>410</v>
      </c>
      <c r="D226" s="180" t="s">
        <v>159</v>
      </c>
      <c r="E226" s="181" t="s">
        <v>411</v>
      </c>
      <c r="F226" s="182" t="s">
        <v>412</v>
      </c>
      <c r="G226" s="183" t="s">
        <v>145</v>
      </c>
      <c r="H226" s="184">
        <v>17.64</v>
      </c>
      <c r="I226" s="185"/>
      <c r="J226" s="186">
        <f>ROUND(I226*H226,2)</f>
        <v>0</v>
      </c>
      <c r="K226" s="182" t="s">
        <v>1</v>
      </c>
      <c r="L226" s="187"/>
      <c r="M226" s="188" t="s">
        <v>1</v>
      </c>
      <c r="N226" s="189" t="s">
        <v>41</v>
      </c>
      <c r="O226" s="54"/>
      <c r="P226" s="159">
        <f>O226*H226</f>
        <v>0</v>
      </c>
      <c r="Q226" s="159">
        <v>0</v>
      </c>
      <c r="R226" s="159">
        <f>Q226*H226</f>
        <v>0</v>
      </c>
      <c r="S226" s="159">
        <v>0</v>
      </c>
      <c r="T226" s="160">
        <f>S226*H226</f>
        <v>0</v>
      </c>
      <c r="AR226" s="161" t="s">
        <v>214</v>
      </c>
      <c r="AT226" s="161" t="s">
        <v>159</v>
      </c>
      <c r="AU226" s="161" t="s">
        <v>86</v>
      </c>
      <c r="AY226" s="16" t="s">
        <v>126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6" t="s">
        <v>84</v>
      </c>
      <c r="BK226" s="162">
        <f>ROUND(I226*H226,2)</f>
        <v>0</v>
      </c>
      <c r="BL226" s="16" t="s">
        <v>206</v>
      </c>
      <c r="BM226" s="161" t="s">
        <v>413</v>
      </c>
    </row>
    <row r="227" spans="2:65" s="12" customFormat="1">
      <c r="B227" s="163"/>
      <c r="D227" s="164" t="s">
        <v>136</v>
      </c>
      <c r="E227" s="165" t="s">
        <v>1</v>
      </c>
      <c r="F227" s="166" t="s">
        <v>414</v>
      </c>
      <c r="H227" s="167">
        <v>17.64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65" t="s">
        <v>136</v>
      </c>
      <c r="AU227" s="165" t="s">
        <v>86</v>
      </c>
      <c r="AV227" s="12" t="s">
        <v>86</v>
      </c>
      <c r="AW227" s="12" t="s">
        <v>32</v>
      </c>
      <c r="AX227" s="12" t="s">
        <v>76</v>
      </c>
      <c r="AY227" s="165" t="s">
        <v>126</v>
      </c>
    </row>
    <row r="228" spans="2:65" s="13" customFormat="1">
      <c r="B228" s="172"/>
      <c r="D228" s="164" t="s">
        <v>136</v>
      </c>
      <c r="E228" s="173" t="s">
        <v>1</v>
      </c>
      <c r="F228" s="174" t="s">
        <v>140</v>
      </c>
      <c r="H228" s="175">
        <v>17.64</v>
      </c>
      <c r="I228" s="176"/>
      <c r="L228" s="172"/>
      <c r="M228" s="177"/>
      <c r="N228" s="178"/>
      <c r="O228" s="178"/>
      <c r="P228" s="178"/>
      <c r="Q228" s="178"/>
      <c r="R228" s="178"/>
      <c r="S228" s="178"/>
      <c r="T228" s="179"/>
      <c r="AT228" s="173" t="s">
        <v>136</v>
      </c>
      <c r="AU228" s="173" t="s">
        <v>86</v>
      </c>
      <c r="AV228" s="13" t="s">
        <v>134</v>
      </c>
      <c r="AW228" s="13" t="s">
        <v>32</v>
      </c>
      <c r="AX228" s="13" t="s">
        <v>84</v>
      </c>
      <c r="AY228" s="173" t="s">
        <v>126</v>
      </c>
    </row>
    <row r="229" spans="2:65" s="1" customFormat="1" ht="14.4" customHeight="1">
      <c r="B229" s="149"/>
      <c r="C229" s="180" t="s">
        <v>415</v>
      </c>
      <c r="D229" s="180" t="s">
        <v>159</v>
      </c>
      <c r="E229" s="181" t="s">
        <v>416</v>
      </c>
      <c r="F229" s="182" t="s">
        <v>417</v>
      </c>
      <c r="G229" s="183" t="s">
        <v>145</v>
      </c>
      <c r="H229" s="184">
        <v>17.64</v>
      </c>
      <c r="I229" s="185"/>
      <c r="J229" s="186">
        <f>ROUND(I229*H229,2)</f>
        <v>0</v>
      </c>
      <c r="K229" s="182" t="s">
        <v>1</v>
      </c>
      <c r="L229" s="187"/>
      <c r="M229" s="188" t="s">
        <v>1</v>
      </c>
      <c r="N229" s="189" t="s">
        <v>41</v>
      </c>
      <c r="O229" s="54"/>
      <c r="P229" s="159">
        <f>O229*H229</f>
        <v>0</v>
      </c>
      <c r="Q229" s="159">
        <v>0</v>
      </c>
      <c r="R229" s="159">
        <f>Q229*H229</f>
        <v>0</v>
      </c>
      <c r="S229" s="159">
        <v>0</v>
      </c>
      <c r="T229" s="160">
        <f>S229*H229</f>
        <v>0</v>
      </c>
      <c r="AR229" s="161" t="s">
        <v>214</v>
      </c>
      <c r="AT229" s="161" t="s">
        <v>159</v>
      </c>
      <c r="AU229" s="161" t="s">
        <v>86</v>
      </c>
      <c r="AY229" s="16" t="s">
        <v>126</v>
      </c>
      <c r="BE229" s="162">
        <f>IF(N229="základní",J229,0)</f>
        <v>0</v>
      </c>
      <c r="BF229" s="162">
        <f>IF(N229="snížená",J229,0)</f>
        <v>0</v>
      </c>
      <c r="BG229" s="162">
        <f>IF(N229="zákl. přenesená",J229,0)</f>
        <v>0</v>
      </c>
      <c r="BH229" s="162">
        <f>IF(N229="sníž. přenesená",J229,0)</f>
        <v>0</v>
      </c>
      <c r="BI229" s="162">
        <f>IF(N229="nulová",J229,0)</f>
        <v>0</v>
      </c>
      <c r="BJ229" s="16" t="s">
        <v>84</v>
      </c>
      <c r="BK229" s="162">
        <f>ROUND(I229*H229,2)</f>
        <v>0</v>
      </c>
      <c r="BL229" s="16" t="s">
        <v>206</v>
      </c>
      <c r="BM229" s="161" t="s">
        <v>418</v>
      </c>
    </row>
    <row r="230" spans="2:65" s="1" customFormat="1" ht="14.4" customHeight="1">
      <c r="B230" s="149"/>
      <c r="C230" s="180" t="s">
        <v>419</v>
      </c>
      <c r="D230" s="180" t="s">
        <v>159</v>
      </c>
      <c r="E230" s="181" t="s">
        <v>420</v>
      </c>
      <c r="F230" s="182" t="s">
        <v>421</v>
      </c>
      <c r="G230" s="183" t="s">
        <v>145</v>
      </c>
      <c r="H230" s="184">
        <v>17.64</v>
      </c>
      <c r="I230" s="185"/>
      <c r="J230" s="186">
        <f>ROUND(I230*H230,2)</f>
        <v>0</v>
      </c>
      <c r="K230" s="182" t="s">
        <v>1</v>
      </c>
      <c r="L230" s="187"/>
      <c r="M230" s="188" t="s">
        <v>1</v>
      </c>
      <c r="N230" s="189" t="s">
        <v>41</v>
      </c>
      <c r="O230" s="54"/>
      <c r="P230" s="159">
        <f>O230*H230</f>
        <v>0</v>
      </c>
      <c r="Q230" s="159">
        <v>0</v>
      </c>
      <c r="R230" s="159">
        <f>Q230*H230</f>
        <v>0</v>
      </c>
      <c r="S230" s="159">
        <v>0</v>
      </c>
      <c r="T230" s="160">
        <f>S230*H230</f>
        <v>0</v>
      </c>
      <c r="AR230" s="161" t="s">
        <v>214</v>
      </c>
      <c r="AT230" s="161" t="s">
        <v>159</v>
      </c>
      <c r="AU230" s="161" t="s">
        <v>86</v>
      </c>
      <c r="AY230" s="16" t="s">
        <v>126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6" t="s">
        <v>84</v>
      </c>
      <c r="BK230" s="162">
        <f>ROUND(I230*H230,2)</f>
        <v>0</v>
      </c>
      <c r="BL230" s="16" t="s">
        <v>206</v>
      </c>
      <c r="BM230" s="161" t="s">
        <v>422</v>
      </c>
    </row>
    <row r="231" spans="2:65" s="1" customFormat="1" ht="14.4" customHeight="1">
      <c r="B231" s="149"/>
      <c r="C231" s="180" t="s">
        <v>423</v>
      </c>
      <c r="D231" s="180" t="s">
        <v>159</v>
      </c>
      <c r="E231" s="181" t="s">
        <v>424</v>
      </c>
      <c r="F231" s="182" t="s">
        <v>425</v>
      </c>
      <c r="G231" s="183" t="s">
        <v>162</v>
      </c>
      <c r="H231" s="184">
        <v>10</v>
      </c>
      <c r="I231" s="185"/>
      <c r="J231" s="186">
        <f>ROUND(I231*H231,2)</f>
        <v>0</v>
      </c>
      <c r="K231" s="182" t="s">
        <v>1</v>
      </c>
      <c r="L231" s="187"/>
      <c r="M231" s="188" t="s">
        <v>1</v>
      </c>
      <c r="N231" s="189" t="s">
        <v>41</v>
      </c>
      <c r="O231" s="54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AR231" s="161" t="s">
        <v>214</v>
      </c>
      <c r="AT231" s="161" t="s">
        <v>159</v>
      </c>
      <c r="AU231" s="161" t="s">
        <v>86</v>
      </c>
      <c r="AY231" s="16" t="s">
        <v>126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6" t="s">
        <v>84</v>
      </c>
      <c r="BK231" s="162">
        <f>ROUND(I231*H231,2)</f>
        <v>0</v>
      </c>
      <c r="BL231" s="16" t="s">
        <v>206</v>
      </c>
      <c r="BM231" s="161" t="s">
        <v>426</v>
      </c>
    </row>
    <row r="232" spans="2:65" s="12" customFormat="1">
      <c r="B232" s="163"/>
      <c r="D232" s="164" t="s">
        <v>136</v>
      </c>
      <c r="E232" s="165" t="s">
        <v>1</v>
      </c>
      <c r="F232" s="166" t="s">
        <v>184</v>
      </c>
      <c r="H232" s="167">
        <v>10</v>
      </c>
      <c r="I232" s="168"/>
      <c r="L232" s="163"/>
      <c r="M232" s="169"/>
      <c r="N232" s="170"/>
      <c r="O232" s="170"/>
      <c r="P232" s="170"/>
      <c r="Q232" s="170"/>
      <c r="R232" s="170"/>
      <c r="S232" s="170"/>
      <c r="T232" s="171"/>
      <c r="AT232" s="165" t="s">
        <v>136</v>
      </c>
      <c r="AU232" s="165" t="s">
        <v>86</v>
      </c>
      <c r="AV232" s="12" t="s">
        <v>86</v>
      </c>
      <c r="AW232" s="12" t="s">
        <v>32</v>
      </c>
      <c r="AX232" s="12" t="s">
        <v>76</v>
      </c>
      <c r="AY232" s="165" t="s">
        <v>126</v>
      </c>
    </row>
    <row r="233" spans="2:65" s="13" customFormat="1">
      <c r="B233" s="172"/>
      <c r="D233" s="164" t="s">
        <v>136</v>
      </c>
      <c r="E233" s="173" t="s">
        <v>1</v>
      </c>
      <c r="F233" s="174" t="s">
        <v>140</v>
      </c>
      <c r="H233" s="175">
        <v>10</v>
      </c>
      <c r="I233" s="176"/>
      <c r="L233" s="172"/>
      <c r="M233" s="177"/>
      <c r="N233" s="178"/>
      <c r="O233" s="178"/>
      <c r="P233" s="178"/>
      <c r="Q233" s="178"/>
      <c r="R233" s="178"/>
      <c r="S233" s="178"/>
      <c r="T233" s="179"/>
      <c r="AT233" s="173" t="s">
        <v>136</v>
      </c>
      <c r="AU233" s="173" t="s">
        <v>86</v>
      </c>
      <c r="AV233" s="13" t="s">
        <v>134</v>
      </c>
      <c r="AW233" s="13" t="s">
        <v>32</v>
      </c>
      <c r="AX233" s="13" t="s">
        <v>84</v>
      </c>
      <c r="AY233" s="173" t="s">
        <v>126</v>
      </c>
    </row>
    <row r="234" spans="2:65" s="1" customFormat="1" ht="14.4" customHeight="1">
      <c r="B234" s="149"/>
      <c r="C234" s="180" t="s">
        <v>427</v>
      </c>
      <c r="D234" s="180" t="s">
        <v>159</v>
      </c>
      <c r="E234" s="181" t="s">
        <v>428</v>
      </c>
      <c r="F234" s="182" t="s">
        <v>429</v>
      </c>
      <c r="G234" s="183" t="s">
        <v>162</v>
      </c>
      <c r="H234" s="184">
        <v>12</v>
      </c>
      <c r="I234" s="185"/>
      <c r="J234" s="186">
        <f>ROUND(I234*H234,2)</f>
        <v>0</v>
      </c>
      <c r="K234" s="182" t="s">
        <v>1</v>
      </c>
      <c r="L234" s="187"/>
      <c r="M234" s="188" t="s">
        <v>1</v>
      </c>
      <c r="N234" s="189" t="s">
        <v>41</v>
      </c>
      <c r="O234" s="54"/>
      <c r="P234" s="159">
        <f>O234*H234</f>
        <v>0</v>
      </c>
      <c r="Q234" s="159">
        <v>0</v>
      </c>
      <c r="R234" s="159">
        <f>Q234*H234</f>
        <v>0</v>
      </c>
      <c r="S234" s="159">
        <v>0</v>
      </c>
      <c r="T234" s="160">
        <f>S234*H234</f>
        <v>0</v>
      </c>
      <c r="AR234" s="161" t="s">
        <v>214</v>
      </c>
      <c r="AT234" s="161" t="s">
        <v>159</v>
      </c>
      <c r="AU234" s="161" t="s">
        <v>86</v>
      </c>
      <c r="AY234" s="16" t="s">
        <v>126</v>
      </c>
      <c r="BE234" s="162">
        <f>IF(N234="základní",J234,0)</f>
        <v>0</v>
      </c>
      <c r="BF234" s="162">
        <f>IF(N234="snížená",J234,0)</f>
        <v>0</v>
      </c>
      <c r="BG234" s="162">
        <f>IF(N234="zákl. přenesená",J234,0)</f>
        <v>0</v>
      </c>
      <c r="BH234" s="162">
        <f>IF(N234="sníž. přenesená",J234,0)</f>
        <v>0</v>
      </c>
      <c r="BI234" s="162">
        <f>IF(N234="nulová",J234,0)</f>
        <v>0</v>
      </c>
      <c r="BJ234" s="16" t="s">
        <v>84</v>
      </c>
      <c r="BK234" s="162">
        <f>ROUND(I234*H234,2)</f>
        <v>0</v>
      </c>
      <c r="BL234" s="16" t="s">
        <v>206</v>
      </c>
      <c r="BM234" s="161" t="s">
        <v>430</v>
      </c>
    </row>
    <row r="235" spans="2:65" s="1" customFormat="1" ht="14.4" customHeight="1">
      <c r="B235" s="149"/>
      <c r="C235" s="180" t="s">
        <v>431</v>
      </c>
      <c r="D235" s="180" t="s">
        <v>159</v>
      </c>
      <c r="E235" s="181" t="s">
        <v>432</v>
      </c>
      <c r="F235" s="182" t="s">
        <v>433</v>
      </c>
      <c r="G235" s="183" t="s">
        <v>162</v>
      </c>
      <c r="H235" s="184">
        <v>5</v>
      </c>
      <c r="I235" s="185"/>
      <c r="J235" s="186">
        <f>ROUND(I235*H235,2)</f>
        <v>0</v>
      </c>
      <c r="K235" s="182" t="s">
        <v>1</v>
      </c>
      <c r="L235" s="187"/>
      <c r="M235" s="188" t="s">
        <v>1</v>
      </c>
      <c r="N235" s="189" t="s">
        <v>41</v>
      </c>
      <c r="O235" s="54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AR235" s="161" t="s">
        <v>214</v>
      </c>
      <c r="AT235" s="161" t="s">
        <v>159</v>
      </c>
      <c r="AU235" s="161" t="s">
        <v>86</v>
      </c>
      <c r="AY235" s="16" t="s">
        <v>126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6" t="s">
        <v>84</v>
      </c>
      <c r="BK235" s="162">
        <f>ROUND(I235*H235,2)</f>
        <v>0</v>
      </c>
      <c r="BL235" s="16" t="s">
        <v>206</v>
      </c>
      <c r="BM235" s="161" t="s">
        <v>434</v>
      </c>
    </row>
    <row r="236" spans="2:65" s="1" customFormat="1" ht="14.4" customHeight="1">
      <c r="B236" s="149"/>
      <c r="C236" s="180" t="s">
        <v>435</v>
      </c>
      <c r="D236" s="180" t="s">
        <v>159</v>
      </c>
      <c r="E236" s="181" t="s">
        <v>436</v>
      </c>
      <c r="F236" s="182" t="s">
        <v>437</v>
      </c>
      <c r="G236" s="183" t="s">
        <v>162</v>
      </c>
      <c r="H236" s="184">
        <v>5</v>
      </c>
      <c r="I236" s="185"/>
      <c r="J236" s="186">
        <f>ROUND(I236*H236,2)</f>
        <v>0</v>
      </c>
      <c r="K236" s="182" t="s">
        <v>1</v>
      </c>
      <c r="L236" s="187"/>
      <c r="M236" s="188" t="s">
        <v>1</v>
      </c>
      <c r="N236" s="189" t="s">
        <v>41</v>
      </c>
      <c r="O236" s="54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AR236" s="161" t="s">
        <v>214</v>
      </c>
      <c r="AT236" s="161" t="s">
        <v>159</v>
      </c>
      <c r="AU236" s="161" t="s">
        <v>86</v>
      </c>
      <c r="AY236" s="16" t="s">
        <v>126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6" t="s">
        <v>84</v>
      </c>
      <c r="BK236" s="162">
        <f>ROUND(I236*H236,2)</f>
        <v>0</v>
      </c>
      <c r="BL236" s="16" t="s">
        <v>206</v>
      </c>
      <c r="BM236" s="161" t="s">
        <v>438</v>
      </c>
    </row>
    <row r="237" spans="2:65" s="1" customFormat="1" ht="21.6" customHeight="1">
      <c r="B237" s="149"/>
      <c r="C237" s="180" t="s">
        <v>439</v>
      </c>
      <c r="D237" s="180" t="s">
        <v>159</v>
      </c>
      <c r="E237" s="181" t="s">
        <v>440</v>
      </c>
      <c r="F237" s="182" t="s">
        <v>441</v>
      </c>
      <c r="G237" s="183" t="s">
        <v>162</v>
      </c>
      <c r="H237" s="184">
        <v>1</v>
      </c>
      <c r="I237" s="185"/>
      <c r="J237" s="186">
        <f>ROUND(I237*H237,2)</f>
        <v>0</v>
      </c>
      <c r="K237" s="182" t="s">
        <v>1</v>
      </c>
      <c r="L237" s="187"/>
      <c r="M237" s="188" t="s">
        <v>1</v>
      </c>
      <c r="N237" s="189" t="s">
        <v>41</v>
      </c>
      <c r="O237" s="54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AR237" s="161" t="s">
        <v>214</v>
      </c>
      <c r="AT237" s="161" t="s">
        <v>159</v>
      </c>
      <c r="AU237" s="161" t="s">
        <v>86</v>
      </c>
      <c r="AY237" s="16" t="s">
        <v>126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6" t="s">
        <v>84</v>
      </c>
      <c r="BK237" s="162">
        <f>ROUND(I237*H237,2)</f>
        <v>0</v>
      </c>
      <c r="BL237" s="16" t="s">
        <v>206</v>
      </c>
      <c r="BM237" s="161" t="s">
        <v>442</v>
      </c>
    </row>
    <row r="238" spans="2:65" s="12" customFormat="1">
      <c r="B238" s="163"/>
      <c r="D238" s="164" t="s">
        <v>136</v>
      </c>
      <c r="E238" s="165" t="s">
        <v>1</v>
      </c>
      <c r="F238" s="166" t="s">
        <v>84</v>
      </c>
      <c r="H238" s="167">
        <v>1</v>
      </c>
      <c r="I238" s="168"/>
      <c r="L238" s="163"/>
      <c r="M238" s="169"/>
      <c r="N238" s="170"/>
      <c r="O238" s="170"/>
      <c r="P238" s="170"/>
      <c r="Q238" s="170"/>
      <c r="R238" s="170"/>
      <c r="S238" s="170"/>
      <c r="T238" s="171"/>
      <c r="AT238" s="165" t="s">
        <v>136</v>
      </c>
      <c r="AU238" s="165" t="s">
        <v>86</v>
      </c>
      <c r="AV238" s="12" t="s">
        <v>86</v>
      </c>
      <c r="AW238" s="12" t="s">
        <v>32</v>
      </c>
      <c r="AX238" s="12" t="s">
        <v>76</v>
      </c>
      <c r="AY238" s="165" t="s">
        <v>126</v>
      </c>
    </row>
    <row r="239" spans="2:65" s="13" customFormat="1">
      <c r="B239" s="172"/>
      <c r="D239" s="164" t="s">
        <v>136</v>
      </c>
      <c r="E239" s="173" t="s">
        <v>1</v>
      </c>
      <c r="F239" s="174" t="s">
        <v>140</v>
      </c>
      <c r="H239" s="175">
        <v>1</v>
      </c>
      <c r="I239" s="176"/>
      <c r="L239" s="172"/>
      <c r="M239" s="177"/>
      <c r="N239" s="178"/>
      <c r="O239" s="178"/>
      <c r="P239" s="178"/>
      <c r="Q239" s="178"/>
      <c r="R239" s="178"/>
      <c r="S239" s="178"/>
      <c r="T239" s="179"/>
      <c r="AT239" s="173" t="s">
        <v>136</v>
      </c>
      <c r="AU239" s="173" t="s">
        <v>86</v>
      </c>
      <c r="AV239" s="13" t="s">
        <v>134</v>
      </c>
      <c r="AW239" s="13" t="s">
        <v>32</v>
      </c>
      <c r="AX239" s="13" t="s">
        <v>84</v>
      </c>
      <c r="AY239" s="173" t="s">
        <v>126</v>
      </c>
    </row>
    <row r="240" spans="2:65" s="1" customFormat="1" ht="14.4" customHeight="1">
      <c r="B240" s="149"/>
      <c r="C240" s="180" t="s">
        <v>443</v>
      </c>
      <c r="D240" s="180" t="s">
        <v>159</v>
      </c>
      <c r="E240" s="181" t="s">
        <v>444</v>
      </c>
      <c r="F240" s="182" t="s">
        <v>445</v>
      </c>
      <c r="G240" s="183" t="s">
        <v>162</v>
      </c>
      <c r="H240" s="184">
        <v>1</v>
      </c>
      <c r="I240" s="185"/>
      <c r="J240" s="186">
        <f>ROUND(I240*H240,2)</f>
        <v>0</v>
      </c>
      <c r="K240" s="182" t="s">
        <v>1</v>
      </c>
      <c r="L240" s="187"/>
      <c r="M240" s="188" t="s">
        <v>1</v>
      </c>
      <c r="N240" s="189" t="s">
        <v>41</v>
      </c>
      <c r="O240" s="54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AR240" s="161" t="s">
        <v>214</v>
      </c>
      <c r="AT240" s="161" t="s">
        <v>159</v>
      </c>
      <c r="AU240" s="161" t="s">
        <v>86</v>
      </c>
      <c r="AY240" s="16" t="s">
        <v>126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6" t="s">
        <v>84</v>
      </c>
      <c r="BK240" s="162">
        <f>ROUND(I240*H240,2)</f>
        <v>0</v>
      </c>
      <c r="BL240" s="16" t="s">
        <v>206</v>
      </c>
      <c r="BM240" s="161" t="s">
        <v>446</v>
      </c>
    </row>
    <row r="241" spans="2:65" s="1" customFormat="1" ht="21.6" customHeight="1">
      <c r="B241" s="149"/>
      <c r="C241" s="180" t="s">
        <v>447</v>
      </c>
      <c r="D241" s="180" t="s">
        <v>159</v>
      </c>
      <c r="E241" s="181" t="s">
        <v>448</v>
      </c>
      <c r="F241" s="182" t="s">
        <v>449</v>
      </c>
      <c r="G241" s="183" t="s">
        <v>145</v>
      </c>
      <c r="H241" s="184">
        <v>4</v>
      </c>
      <c r="I241" s="185"/>
      <c r="J241" s="186">
        <f>ROUND(I241*H241,2)</f>
        <v>0</v>
      </c>
      <c r="K241" s="182" t="s">
        <v>1</v>
      </c>
      <c r="L241" s="187"/>
      <c r="M241" s="188" t="s">
        <v>1</v>
      </c>
      <c r="N241" s="189" t="s">
        <v>41</v>
      </c>
      <c r="O241" s="54"/>
      <c r="P241" s="159">
        <f>O241*H241</f>
        <v>0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AR241" s="161" t="s">
        <v>214</v>
      </c>
      <c r="AT241" s="161" t="s">
        <v>159</v>
      </c>
      <c r="AU241" s="161" t="s">
        <v>86</v>
      </c>
      <c r="AY241" s="16" t="s">
        <v>126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6" t="s">
        <v>84</v>
      </c>
      <c r="BK241" s="162">
        <f>ROUND(I241*H241,2)</f>
        <v>0</v>
      </c>
      <c r="BL241" s="16" t="s">
        <v>206</v>
      </c>
      <c r="BM241" s="161" t="s">
        <v>450</v>
      </c>
    </row>
    <row r="242" spans="2:65" s="12" customFormat="1">
      <c r="B242" s="163"/>
      <c r="D242" s="164" t="s">
        <v>136</v>
      </c>
      <c r="E242" s="165" t="s">
        <v>1</v>
      </c>
      <c r="F242" s="166" t="s">
        <v>451</v>
      </c>
      <c r="H242" s="167">
        <v>4</v>
      </c>
      <c r="I242" s="168"/>
      <c r="L242" s="163"/>
      <c r="M242" s="169"/>
      <c r="N242" s="170"/>
      <c r="O242" s="170"/>
      <c r="P242" s="170"/>
      <c r="Q242" s="170"/>
      <c r="R242" s="170"/>
      <c r="S242" s="170"/>
      <c r="T242" s="171"/>
      <c r="AT242" s="165" t="s">
        <v>136</v>
      </c>
      <c r="AU242" s="165" t="s">
        <v>86</v>
      </c>
      <c r="AV242" s="12" t="s">
        <v>86</v>
      </c>
      <c r="AW242" s="12" t="s">
        <v>32</v>
      </c>
      <c r="AX242" s="12" t="s">
        <v>76</v>
      </c>
      <c r="AY242" s="165" t="s">
        <v>126</v>
      </c>
    </row>
    <row r="243" spans="2:65" s="13" customFormat="1">
      <c r="B243" s="172"/>
      <c r="D243" s="164" t="s">
        <v>136</v>
      </c>
      <c r="E243" s="173" t="s">
        <v>1</v>
      </c>
      <c r="F243" s="174" t="s">
        <v>140</v>
      </c>
      <c r="H243" s="175">
        <v>4</v>
      </c>
      <c r="I243" s="176"/>
      <c r="L243" s="172"/>
      <c r="M243" s="177"/>
      <c r="N243" s="178"/>
      <c r="O243" s="178"/>
      <c r="P243" s="178"/>
      <c r="Q243" s="178"/>
      <c r="R243" s="178"/>
      <c r="S243" s="178"/>
      <c r="T243" s="179"/>
      <c r="AT243" s="173" t="s">
        <v>136</v>
      </c>
      <c r="AU243" s="173" t="s">
        <v>86</v>
      </c>
      <c r="AV243" s="13" t="s">
        <v>134</v>
      </c>
      <c r="AW243" s="13" t="s">
        <v>32</v>
      </c>
      <c r="AX243" s="13" t="s">
        <v>84</v>
      </c>
      <c r="AY243" s="173" t="s">
        <v>126</v>
      </c>
    </row>
    <row r="244" spans="2:65" s="1" customFormat="1" ht="14.4" customHeight="1">
      <c r="B244" s="149"/>
      <c r="C244" s="150" t="s">
        <v>452</v>
      </c>
      <c r="D244" s="150" t="s">
        <v>129</v>
      </c>
      <c r="E244" s="151" t="s">
        <v>228</v>
      </c>
      <c r="F244" s="152" t="s">
        <v>229</v>
      </c>
      <c r="G244" s="153" t="s">
        <v>230</v>
      </c>
      <c r="H244" s="197"/>
      <c r="I244" s="155"/>
      <c r="J244" s="156">
        <f>ROUND(I244*H244,2)</f>
        <v>0</v>
      </c>
      <c r="K244" s="152" t="s">
        <v>133</v>
      </c>
      <c r="L244" s="31"/>
      <c r="M244" s="157" t="s">
        <v>1</v>
      </c>
      <c r="N244" s="158" t="s">
        <v>41</v>
      </c>
      <c r="O244" s="54"/>
      <c r="P244" s="159">
        <f>O244*H244</f>
        <v>0</v>
      </c>
      <c r="Q244" s="159">
        <v>0</v>
      </c>
      <c r="R244" s="159">
        <f>Q244*H244</f>
        <v>0</v>
      </c>
      <c r="S244" s="159">
        <v>0</v>
      </c>
      <c r="T244" s="160">
        <f>S244*H244</f>
        <v>0</v>
      </c>
      <c r="AR244" s="161" t="s">
        <v>206</v>
      </c>
      <c r="AT244" s="161" t="s">
        <v>129</v>
      </c>
      <c r="AU244" s="161" t="s">
        <v>86</v>
      </c>
      <c r="AY244" s="16" t="s">
        <v>126</v>
      </c>
      <c r="BE244" s="162">
        <f>IF(N244="základní",J244,0)</f>
        <v>0</v>
      </c>
      <c r="BF244" s="162">
        <f>IF(N244="snížená",J244,0)</f>
        <v>0</v>
      </c>
      <c r="BG244" s="162">
        <f>IF(N244="zákl. přenesená",J244,0)</f>
        <v>0</v>
      </c>
      <c r="BH244" s="162">
        <f>IF(N244="sníž. přenesená",J244,0)</f>
        <v>0</v>
      </c>
      <c r="BI244" s="162">
        <f>IF(N244="nulová",J244,0)</f>
        <v>0</v>
      </c>
      <c r="BJ244" s="16" t="s">
        <v>84</v>
      </c>
      <c r="BK244" s="162">
        <f>ROUND(I244*H244,2)</f>
        <v>0</v>
      </c>
      <c r="BL244" s="16" t="s">
        <v>206</v>
      </c>
      <c r="BM244" s="161" t="s">
        <v>453</v>
      </c>
    </row>
    <row r="245" spans="2:65" s="11" customFormat="1" ht="22.8" customHeight="1">
      <c r="B245" s="136"/>
      <c r="D245" s="137" t="s">
        <v>75</v>
      </c>
      <c r="E245" s="147" t="s">
        <v>232</v>
      </c>
      <c r="F245" s="147" t="s">
        <v>233</v>
      </c>
      <c r="I245" s="139"/>
      <c r="J245" s="148">
        <f>BK245</f>
        <v>0</v>
      </c>
      <c r="L245" s="136"/>
      <c r="M245" s="141"/>
      <c r="N245" s="142"/>
      <c r="O245" s="142"/>
      <c r="P245" s="143">
        <f>SUM(P246:P276)</f>
        <v>0</v>
      </c>
      <c r="Q245" s="142"/>
      <c r="R245" s="143">
        <f>SUM(R246:R276)</f>
        <v>2.3401199999999997E-2</v>
      </c>
      <c r="S245" s="142"/>
      <c r="T245" s="144">
        <f>SUM(T246:T276)</f>
        <v>0</v>
      </c>
      <c r="AR245" s="137" t="s">
        <v>86</v>
      </c>
      <c r="AT245" s="145" t="s">
        <v>75</v>
      </c>
      <c r="AU245" s="145" t="s">
        <v>84</v>
      </c>
      <c r="AY245" s="137" t="s">
        <v>126</v>
      </c>
      <c r="BK245" s="146">
        <f>SUM(BK246:BK276)</f>
        <v>0</v>
      </c>
    </row>
    <row r="246" spans="2:65" s="1" customFormat="1" ht="14.4" customHeight="1">
      <c r="B246" s="149"/>
      <c r="C246" s="150" t="s">
        <v>454</v>
      </c>
      <c r="D246" s="150" t="s">
        <v>129</v>
      </c>
      <c r="E246" s="151" t="s">
        <v>455</v>
      </c>
      <c r="F246" s="152" t="s">
        <v>456</v>
      </c>
      <c r="G246" s="153" t="s">
        <v>132</v>
      </c>
      <c r="H246" s="154">
        <v>1.829</v>
      </c>
      <c r="I246" s="155"/>
      <c r="J246" s="156">
        <f>ROUND(I246*H246,2)</f>
        <v>0</v>
      </c>
      <c r="K246" s="152" t="s">
        <v>133</v>
      </c>
      <c r="L246" s="31"/>
      <c r="M246" s="157" t="s">
        <v>1</v>
      </c>
      <c r="N246" s="158" t="s">
        <v>41</v>
      </c>
      <c r="O246" s="54"/>
      <c r="P246" s="159">
        <f>O246*H246</f>
        <v>0</v>
      </c>
      <c r="Q246" s="159">
        <v>0</v>
      </c>
      <c r="R246" s="159">
        <f>Q246*H246</f>
        <v>0</v>
      </c>
      <c r="S246" s="159">
        <v>0</v>
      </c>
      <c r="T246" s="160">
        <f>S246*H246</f>
        <v>0</v>
      </c>
      <c r="AR246" s="161" t="s">
        <v>206</v>
      </c>
      <c r="AT246" s="161" t="s">
        <v>129</v>
      </c>
      <c r="AU246" s="161" t="s">
        <v>86</v>
      </c>
      <c r="AY246" s="16" t="s">
        <v>126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6" t="s">
        <v>84</v>
      </c>
      <c r="BK246" s="162">
        <f>ROUND(I246*H246,2)</f>
        <v>0</v>
      </c>
      <c r="BL246" s="16" t="s">
        <v>206</v>
      </c>
      <c r="BM246" s="161" t="s">
        <v>457</v>
      </c>
    </row>
    <row r="247" spans="2:65" s="12" customFormat="1">
      <c r="B247" s="163"/>
      <c r="D247" s="164" t="s">
        <v>136</v>
      </c>
      <c r="E247" s="165" t="s">
        <v>1</v>
      </c>
      <c r="F247" s="166" t="s">
        <v>458</v>
      </c>
      <c r="H247" s="167">
        <v>0.98599999999999999</v>
      </c>
      <c r="I247" s="168"/>
      <c r="L247" s="163"/>
      <c r="M247" s="169"/>
      <c r="N247" s="170"/>
      <c r="O247" s="170"/>
      <c r="P247" s="170"/>
      <c r="Q247" s="170"/>
      <c r="R247" s="170"/>
      <c r="S247" s="170"/>
      <c r="T247" s="171"/>
      <c r="AT247" s="165" t="s">
        <v>136</v>
      </c>
      <c r="AU247" s="165" t="s">
        <v>86</v>
      </c>
      <c r="AV247" s="12" t="s">
        <v>86</v>
      </c>
      <c r="AW247" s="12" t="s">
        <v>32</v>
      </c>
      <c r="AX247" s="12" t="s">
        <v>76</v>
      </c>
      <c r="AY247" s="165" t="s">
        <v>126</v>
      </c>
    </row>
    <row r="248" spans="2:65" s="12" customFormat="1">
      <c r="B248" s="163"/>
      <c r="D248" s="164" t="s">
        <v>136</v>
      </c>
      <c r="E248" s="165" t="s">
        <v>1</v>
      </c>
      <c r="F248" s="166" t="s">
        <v>459</v>
      </c>
      <c r="H248" s="167">
        <v>0.435</v>
      </c>
      <c r="I248" s="168"/>
      <c r="L248" s="163"/>
      <c r="M248" s="169"/>
      <c r="N248" s="170"/>
      <c r="O248" s="170"/>
      <c r="P248" s="170"/>
      <c r="Q248" s="170"/>
      <c r="R248" s="170"/>
      <c r="S248" s="170"/>
      <c r="T248" s="171"/>
      <c r="AT248" s="165" t="s">
        <v>136</v>
      </c>
      <c r="AU248" s="165" t="s">
        <v>86</v>
      </c>
      <c r="AV248" s="12" t="s">
        <v>86</v>
      </c>
      <c r="AW248" s="12" t="s">
        <v>32</v>
      </c>
      <c r="AX248" s="12" t="s">
        <v>76</v>
      </c>
      <c r="AY248" s="165" t="s">
        <v>126</v>
      </c>
    </row>
    <row r="249" spans="2:65" s="12" customFormat="1">
      <c r="B249" s="163"/>
      <c r="D249" s="164" t="s">
        <v>136</v>
      </c>
      <c r="E249" s="165" t="s">
        <v>1</v>
      </c>
      <c r="F249" s="166" t="s">
        <v>304</v>
      </c>
      <c r="H249" s="167">
        <v>0.40799999999999997</v>
      </c>
      <c r="I249" s="168"/>
      <c r="L249" s="163"/>
      <c r="M249" s="169"/>
      <c r="N249" s="170"/>
      <c r="O249" s="170"/>
      <c r="P249" s="170"/>
      <c r="Q249" s="170"/>
      <c r="R249" s="170"/>
      <c r="S249" s="170"/>
      <c r="T249" s="171"/>
      <c r="AT249" s="165" t="s">
        <v>136</v>
      </c>
      <c r="AU249" s="165" t="s">
        <v>86</v>
      </c>
      <c r="AV249" s="12" t="s">
        <v>86</v>
      </c>
      <c r="AW249" s="12" t="s">
        <v>32</v>
      </c>
      <c r="AX249" s="12" t="s">
        <v>76</v>
      </c>
      <c r="AY249" s="165" t="s">
        <v>126</v>
      </c>
    </row>
    <row r="250" spans="2:65" s="13" customFormat="1">
      <c r="B250" s="172"/>
      <c r="D250" s="164" t="s">
        <v>136</v>
      </c>
      <c r="E250" s="173" t="s">
        <v>1</v>
      </c>
      <c r="F250" s="174" t="s">
        <v>140</v>
      </c>
      <c r="H250" s="175">
        <v>1.829</v>
      </c>
      <c r="I250" s="176"/>
      <c r="L250" s="172"/>
      <c r="M250" s="177"/>
      <c r="N250" s="178"/>
      <c r="O250" s="178"/>
      <c r="P250" s="178"/>
      <c r="Q250" s="178"/>
      <c r="R250" s="178"/>
      <c r="S250" s="178"/>
      <c r="T250" s="179"/>
      <c r="AT250" s="173" t="s">
        <v>136</v>
      </c>
      <c r="AU250" s="173" t="s">
        <v>86</v>
      </c>
      <c r="AV250" s="13" t="s">
        <v>134</v>
      </c>
      <c r="AW250" s="13" t="s">
        <v>32</v>
      </c>
      <c r="AX250" s="13" t="s">
        <v>84</v>
      </c>
      <c r="AY250" s="173" t="s">
        <v>126</v>
      </c>
    </row>
    <row r="251" spans="2:65" s="1" customFormat="1" ht="14.4" customHeight="1">
      <c r="B251" s="149"/>
      <c r="C251" s="150" t="s">
        <v>460</v>
      </c>
      <c r="D251" s="150" t="s">
        <v>129</v>
      </c>
      <c r="E251" s="151" t="s">
        <v>461</v>
      </c>
      <c r="F251" s="152" t="s">
        <v>462</v>
      </c>
      <c r="G251" s="153" t="s">
        <v>145</v>
      </c>
      <c r="H251" s="154">
        <v>1.829</v>
      </c>
      <c r="I251" s="155"/>
      <c r="J251" s="156">
        <f>ROUND(I251*H251,2)</f>
        <v>0</v>
      </c>
      <c r="K251" s="152" t="s">
        <v>133</v>
      </c>
      <c r="L251" s="31"/>
      <c r="M251" s="157" t="s">
        <v>1</v>
      </c>
      <c r="N251" s="158" t="s">
        <v>41</v>
      </c>
      <c r="O251" s="54"/>
      <c r="P251" s="159">
        <f>O251*H251</f>
        <v>0</v>
      </c>
      <c r="Q251" s="159">
        <v>2.9999999999999997E-4</v>
      </c>
      <c r="R251" s="159">
        <f>Q251*H251</f>
        <v>5.4869999999999995E-4</v>
      </c>
      <c r="S251" s="159">
        <v>0</v>
      </c>
      <c r="T251" s="160">
        <f>S251*H251</f>
        <v>0</v>
      </c>
      <c r="AR251" s="161" t="s">
        <v>206</v>
      </c>
      <c r="AT251" s="161" t="s">
        <v>129</v>
      </c>
      <c r="AU251" s="161" t="s">
        <v>86</v>
      </c>
      <c r="AY251" s="16" t="s">
        <v>126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6" t="s">
        <v>84</v>
      </c>
      <c r="BK251" s="162">
        <f>ROUND(I251*H251,2)</f>
        <v>0</v>
      </c>
      <c r="BL251" s="16" t="s">
        <v>206</v>
      </c>
      <c r="BM251" s="161" t="s">
        <v>463</v>
      </c>
    </row>
    <row r="252" spans="2:65" s="12" customFormat="1">
      <c r="B252" s="163"/>
      <c r="D252" s="164" t="s">
        <v>136</v>
      </c>
      <c r="E252" s="165" t="s">
        <v>1</v>
      </c>
      <c r="F252" s="166" t="s">
        <v>458</v>
      </c>
      <c r="H252" s="167">
        <v>0.98599999999999999</v>
      </c>
      <c r="I252" s="168"/>
      <c r="L252" s="163"/>
      <c r="M252" s="169"/>
      <c r="N252" s="170"/>
      <c r="O252" s="170"/>
      <c r="P252" s="170"/>
      <c r="Q252" s="170"/>
      <c r="R252" s="170"/>
      <c r="S252" s="170"/>
      <c r="T252" s="171"/>
      <c r="AT252" s="165" t="s">
        <v>136</v>
      </c>
      <c r="AU252" s="165" t="s">
        <v>86</v>
      </c>
      <c r="AV252" s="12" t="s">
        <v>86</v>
      </c>
      <c r="AW252" s="12" t="s">
        <v>32</v>
      </c>
      <c r="AX252" s="12" t="s">
        <v>76</v>
      </c>
      <c r="AY252" s="165" t="s">
        <v>126</v>
      </c>
    </row>
    <row r="253" spans="2:65" s="12" customFormat="1">
      <c r="B253" s="163"/>
      <c r="D253" s="164" t="s">
        <v>136</v>
      </c>
      <c r="E253" s="165" t="s">
        <v>1</v>
      </c>
      <c r="F253" s="166" t="s">
        <v>459</v>
      </c>
      <c r="H253" s="167">
        <v>0.435</v>
      </c>
      <c r="I253" s="168"/>
      <c r="L253" s="163"/>
      <c r="M253" s="169"/>
      <c r="N253" s="170"/>
      <c r="O253" s="170"/>
      <c r="P253" s="170"/>
      <c r="Q253" s="170"/>
      <c r="R253" s="170"/>
      <c r="S253" s="170"/>
      <c r="T253" s="171"/>
      <c r="AT253" s="165" t="s">
        <v>136</v>
      </c>
      <c r="AU253" s="165" t="s">
        <v>86</v>
      </c>
      <c r="AV253" s="12" t="s">
        <v>86</v>
      </c>
      <c r="AW253" s="12" t="s">
        <v>32</v>
      </c>
      <c r="AX253" s="12" t="s">
        <v>76</v>
      </c>
      <c r="AY253" s="165" t="s">
        <v>126</v>
      </c>
    </row>
    <row r="254" spans="2:65" s="12" customFormat="1">
      <c r="B254" s="163"/>
      <c r="D254" s="164" t="s">
        <v>136</v>
      </c>
      <c r="E254" s="165" t="s">
        <v>1</v>
      </c>
      <c r="F254" s="166" t="s">
        <v>304</v>
      </c>
      <c r="H254" s="167">
        <v>0.40799999999999997</v>
      </c>
      <c r="I254" s="168"/>
      <c r="L254" s="163"/>
      <c r="M254" s="169"/>
      <c r="N254" s="170"/>
      <c r="O254" s="170"/>
      <c r="P254" s="170"/>
      <c r="Q254" s="170"/>
      <c r="R254" s="170"/>
      <c r="S254" s="170"/>
      <c r="T254" s="171"/>
      <c r="AT254" s="165" t="s">
        <v>136</v>
      </c>
      <c r="AU254" s="165" t="s">
        <v>86</v>
      </c>
      <c r="AV254" s="12" t="s">
        <v>86</v>
      </c>
      <c r="AW254" s="12" t="s">
        <v>32</v>
      </c>
      <c r="AX254" s="12" t="s">
        <v>76</v>
      </c>
      <c r="AY254" s="165" t="s">
        <v>126</v>
      </c>
    </row>
    <row r="255" spans="2:65" s="13" customFormat="1">
      <c r="B255" s="172"/>
      <c r="D255" s="164" t="s">
        <v>136</v>
      </c>
      <c r="E255" s="173" t="s">
        <v>1</v>
      </c>
      <c r="F255" s="174" t="s">
        <v>140</v>
      </c>
      <c r="H255" s="175">
        <v>1.829</v>
      </c>
      <c r="I255" s="176"/>
      <c r="L255" s="172"/>
      <c r="M255" s="177"/>
      <c r="N255" s="178"/>
      <c r="O255" s="178"/>
      <c r="P255" s="178"/>
      <c r="Q255" s="178"/>
      <c r="R255" s="178"/>
      <c r="S255" s="178"/>
      <c r="T255" s="179"/>
      <c r="AT255" s="173" t="s">
        <v>136</v>
      </c>
      <c r="AU255" s="173" t="s">
        <v>86</v>
      </c>
      <c r="AV255" s="13" t="s">
        <v>134</v>
      </c>
      <c r="AW255" s="13" t="s">
        <v>32</v>
      </c>
      <c r="AX255" s="13" t="s">
        <v>84</v>
      </c>
      <c r="AY255" s="173" t="s">
        <v>126</v>
      </c>
    </row>
    <row r="256" spans="2:65" s="1" customFormat="1" ht="14.4" customHeight="1">
      <c r="B256" s="149"/>
      <c r="C256" s="150" t="s">
        <v>464</v>
      </c>
      <c r="D256" s="150" t="s">
        <v>129</v>
      </c>
      <c r="E256" s="151" t="s">
        <v>465</v>
      </c>
      <c r="F256" s="152" t="s">
        <v>466</v>
      </c>
      <c r="G256" s="153" t="s">
        <v>145</v>
      </c>
      <c r="H256" s="154">
        <v>1.829</v>
      </c>
      <c r="I256" s="155"/>
      <c r="J256" s="156">
        <f>ROUND(I256*H256,2)</f>
        <v>0</v>
      </c>
      <c r="K256" s="152" t="s">
        <v>133</v>
      </c>
      <c r="L256" s="31"/>
      <c r="M256" s="157" t="s">
        <v>1</v>
      </c>
      <c r="N256" s="158" t="s">
        <v>41</v>
      </c>
      <c r="O256" s="54"/>
      <c r="P256" s="159">
        <f>O256*H256</f>
        <v>0</v>
      </c>
      <c r="Q256" s="159">
        <v>7.4999999999999997E-3</v>
      </c>
      <c r="R256" s="159">
        <f>Q256*H256</f>
        <v>1.3717499999999999E-2</v>
      </c>
      <c r="S256" s="159">
        <v>0</v>
      </c>
      <c r="T256" s="160">
        <f>S256*H256</f>
        <v>0</v>
      </c>
      <c r="AR256" s="161" t="s">
        <v>206</v>
      </c>
      <c r="AT256" s="161" t="s">
        <v>129</v>
      </c>
      <c r="AU256" s="161" t="s">
        <v>86</v>
      </c>
      <c r="AY256" s="16" t="s">
        <v>126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6" t="s">
        <v>84</v>
      </c>
      <c r="BK256" s="162">
        <f>ROUND(I256*H256,2)</f>
        <v>0</v>
      </c>
      <c r="BL256" s="16" t="s">
        <v>206</v>
      </c>
      <c r="BM256" s="161" t="s">
        <v>467</v>
      </c>
    </row>
    <row r="257" spans="2:65" s="12" customFormat="1">
      <c r="B257" s="163"/>
      <c r="D257" s="164" t="s">
        <v>136</v>
      </c>
      <c r="E257" s="165" t="s">
        <v>1</v>
      </c>
      <c r="F257" s="166" t="s">
        <v>458</v>
      </c>
      <c r="H257" s="167">
        <v>0.98599999999999999</v>
      </c>
      <c r="I257" s="168"/>
      <c r="L257" s="163"/>
      <c r="M257" s="169"/>
      <c r="N257" s="170"/>
      <c r="O257" s="170"/>
      <c r="P257" s="170"/>
      <c r="Q257" s="170"/>
      <c r="R257" s="170"/>
      <c r="S257" s="170"/>
      <c r="T257" s="171"/>
      <c r="AT257" s="165" t="s">
        <v>136</v>
      </c>
      <c r="AU257" s="165" t="s">
        <v>86</v>
      </c>
      <c r="AV257" s="12" t="s">
        <v>86</v>
      </c>
      <c r="AW257" s="12" t="s">
        <v>32</v>
      </c>
      <c r="AX257" s="12" t="s">
        <v>76</v>
      </c>
      <c r="AY257" s="165" t="s">
        <v>126</v>
      </c>
    </row>
    <row r="258" spans="2:65" s="12" customFormat="1">
      <c r="B258" s="163"/>
      <c r="D258" s="164" t="s">
        <v>136</v>
      </c>
      <c r="E258" s="165" t="s">
        <v>1</v>
      </c>
      <c r="F258" s="166" t="s">
        <v>459</v>
      </c>
      <c r="H258" s="167">
        <v>0.435</v>
      </c>
      <c r="I258" s="168"/>
      <c r="L258" s="163"/>
      <c r="M258" s="169"/>
      <c r="N258" s="170"/>
      <c r="O258" s="170"/>
      <c r="P258" s="170"/>
      <c r="Q258" s="170"/>
      <c r="R258" s="170"/>
      <c r="S258" s="170"/>
      <c r="T258" s="171"/>
      <c r="AT258" s="165" t="s">
        <v>136</v>
      </c>
      <c r="AU258" s="165" t="s">
        <v>86</v>
      </c>
      <c r="AV258" s="12" t="s">
        <v>86</v>
      </c>
      <c r="AW258" s="12" t="s">
        <v>32</v>
      </c>
      <c r="AX258" s="12" t="s">
        <v>76</v>
      </c>
      <c r="AY258" s="165" t="s">
        <v>126</v>
      </c>
    </row>
    <row r="259" spans="2:65" s="12" customFormat="1">
      <c r="B259" s="163"/>
      <c r="D259" s="164" t="s">
        <v>136</v>
      </c>
      <c r="E259" s="165" t="s">
        <v>1</v>
      </c>
      <c r="F259" s="166" t="s">
        <v>304</v>
      </c>
      <c r="H259" s="167">
        <v>0.40799999999999997</v>
      </c>
      <c r="I259" s="168"/>
      <c r="L259" s="163"/>
      <c r="M259" s="169"/>
      <c r="N259" s="170"/>
      <c r="O259" s="170"/>
      <c r="P259" s="170"/>
      <c r="Q259" s="170"/>
      <c r="R259" s="170"/>
      <c r="S259" s="170"/>
      <c r="T259" s="171"/>
      <c r="AT259" s="165" t="s">
        <v>136</v>
      </c>
      <c r="AU259" s="165" t="s">
        <v>86</v>
      </c>
      <c r="AV259" s="12" t="s">
        <v>86</v>
      </c>
      <c r="AW259" s="12" t="s">
        <v>32</v>
      </c>
      <c r="AX259" s="12" t="s">
        <v>76</v>
      </c>
      <c r="AY259" s="165" t="s">
        <v>126</v>
      </c>
    </row>
    <row r="260" spans="2:65" s="13" customFormat="1">
      <c r="B260" s="172"/>
      <c r="D260" s="164" t="s">
        <v>136</v>
      </c>
      <c r="E260" s="173" t="s">
        <v>1</v>
      </c>
      <c r="F260" s="174" t="s">
        <v>140</v>
      </c>
      <c r="H260" s="175">
        <v>1.829</v>
      </c>
      <c r="I260" s="176"/>
      <c r="L260" s="172"/>
      <c r="M260" s="177"/>
      <c r="N260" s="178"/>
      <c r="O260" s="178"/>
      <c r="P260" s="178"/>
      <c r="Q260" s="178"/>
      <c r="R260" s="178"/>
      <c r="S260" s="178"/>
      <c r="T260" s="179"/>
      <c r="AT260" s="173" t="s">
        <v>136</v>
      </c>
      <c r="AU260" s="173" t="s">
        <v>86</v>
      </c>
      <c r="AV260" s="13" t="s">
        <v>134</v>
      </c>
      <c r="AW260" s="13" t="s">
        <v>32</v>
      </c>
      <c r="AX260" s="13" t="s">
        <v>84</v>
      </c>
      <c r="AY260" s="173" t="s">
        <v>126</v>
      </c>
    </row>
    <row r="261" spans="2:65" s="1" customFormat="1" ht="14.4" customHeight="1">
      <c r="B261" s="149"/>
      <c r="C261" s="150" t="s">
        <v>468</v>
      </c>
      <c r="D261" s="150" t="s">
        <v>129</v>
      </c>
      <c r="E261" s="151" t="s">
        <v>469</v>
      </c>
      <c r="F261" s="152" t="s">
        <v>470</v>
      </c>
      <c r="G261" s="153" t="s">
        <v>132</v>
      </c>
      <c r="H261" s="154">
        <v>2.9</v>
      </c>
      <c r="I261" s="155"/>
      <c r="J261" s="156">
        <f>ROUND(I261*H261,2)</f>
        <v>0</v>
      </c>
      <c r="K261" s="152" t="s">
        <v>133</v>
      </c>
      <c r="L261" s="31"/>
      <c r="M261" s="157" t="s">
        <v>1</v>
      </c>
      <c r="N261" s="158" t="s">
        <v>41</v>
      </c>
      <c r="O261" s="54"/>
      <c r="P261" s="159">
        <f>O261*H261</f>
        <v>0</v>
      </c>
      <c r="Q261" s="159">
        <v>2.1900000000000001E-3</v>
      </c>
      <c r="R261" s="159">
        <f>Q261*H261</f>
        <v>6.3509999999999999E-3</v>
      </c>
      <c r="S261" s="159">
        <v>0</v>
      </c>
      <c r="T261" s="160">
        <f>S261*H261</f>
        <v>0</v>
      </c>
      <c r="AR261" s="161" t="s">
        <v>206</v>
      </c>
      <c r="AT261" s="161" t="s">
        <v>129</v>
      </c>
      <c r="AU261" s="161" t="s">
        <v>86</v>
      </c>
      <c r="AY261" s="16" t="s">
        <v>126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6" t="s">
        <v>84</v>
      </c>
      <c r="BK261" s="162">
        <f>ROUND(I261*H261,2)</f>
        <v>0</v>
      </c>
      <c r="BL261" s="16" t="s">
        <v>206</v>
      </c>
      <c r="BM261" s="161" t="s">
        <v>471</v>
      </c>
    </row>
    <row r="262" spans="2:65" s="12" customFormat="1">
      <c r="B262" s="163"/>
      <c r="D262" s="164" t="s">
        <v>136</v>
      </c>
      <c r="E262" s="165" t="s">
        <v>1</v>
      </c>
      <c r="F262" s="166" t="s">
        <v>472</v>
      </c>
      <c r="H262" s="167">
        <v>2.9</v>
      </c>
      <c r="I262" s="168"/>
      <c r="L262" s="163"/>
      <c r="M262" s="169"/>
      <c r="N262" s="170"/>
      <c r="O262" s="170"/>
      <c r="P262" s="170"/>
      <c r="Q262" s="170"/>
      <c r="R262" s="170"/>
      <c r="S262" s="170"/>
      <c r="T262" s="171"/>
      <c r="AT262" s="165" t="s">
        <v>136</v>
      </c>
      <c r="AU262" s="165" t="s">
        <v>86</v>
      </c>
      <c r="AV262" s="12" t="s">
        <v>86</v>
      </c>
      <c r="AW262" s="12" t="s">
        <v>32</v>
      </c>
      <c r="AX262" s="12" t="s">
        <v>76</v>
      </c>
      <c r="AY262" s="165" t="s">
        <v>126</v>
      </c>
    </row>
    <row r="263" spans="2:65" s="13" customFormat="1">
      <c r="B263" s="172"/>
      <c r="D263" s="164" t="s">
        <v>136</v>
      </c>
      <c r="E263" s="173" t="s">
        <v>1</v>
      </c>
      <c r="F263" s="174" t="s">
        <v>140</v>
      </c>
      <c r="H263" s="175">
        <v>2.9</v>
      </c>
      <c r="I263" s="176"/>
      <c r="L263" s="172"/>
      <c r="M263" s="177"/>
      <c r="N263" s="178"/>
      <c r="O263" s="178"/>
      <c r="P263" s="178"/>
      <c r="Q263" s="178"/>
      <c r="R263" s="178"/>
      <c r="S263" s="178"/>
      <c r="T263" s="179"/>
      <c r="AT263" s="173" t="s">
        <v>136</v>
      </c>
      <c r="AU263" s="173" t="s">
        <v>86</v>
      </c>
      <c r="AV263" s="13" t="s">
        <v>134</v>
      </c>
      <c r="AW263" s="13" t="s">
        <v>32</v>
      </c>
      <c r="AX263" s="13" t="s">
        <v>84</v>
      </c>
      <c r="AY263" s="173" t="s">
        <v>126</v>
      </c>
    </row>
    <row r="264" spans="2:65" s="1" customFormat="1" ht="14.4" customHeight="1">
      <c r="B264" s="149"/>
      <c r="C264" s="150" t="s">
        <v>473</v>
      </c>
      <c r="D264" s="150" t="s">
        <v>129</v>
      </c>
      <c r="E264" s="151" t="s">
        <v>474</v>
      </c>
      <c r="F264" s="152" t="s">
        <v>475</v>
      </c>
      <c r="G264" s="153" t="s">
        <v>132</v>
      </c>
      <c r="H264" s="154">
        <v>2.1749999999999998</v>
      </c>
      <c r="I264" s="155"/>
      <c r="J264" s="156">
        <f>ROUND(I264*H264,2)</f>
        <v>0</v>
      </c>
      <c r="K264" s="152" t="s">
        <v>133</v>
      </c>
      <c r="L264" s="31"/>
      <c r="M264" s="157" t="s">
        <v>1</v>
      </c>
      <c r="N264" s="158" t="s">
        <v>41</v>
      </c>
      <c r="O264" s="54"/>
      <c r="P264" s="159">
        <f>O264*H264</f>
        <v>0</v>
      </c>
      <c r="Q264" s="159">
        <v>1.2800000000000001E-3</v>
      </c>
      <c r="R264" s="159">
        <f>Q264*H264</f>
        <v>2.784E-3</v>
      </c>
      <c r="S264" s="159">
        <v>0</v>
      </c>
      <c r="T264" s="160">
        <f>S264*H264</f>
        <v>0</v>
      </c>
      <c r="AR264" s="161" t="s">
        <v>206</v>
      </c>
      <c r="AT264" s="161" t="s">
        <v>129</v>
      </c>
      <c r="AU264" s="161" t="s">
        <v>86</v>
      </c>
      <c r="AY264" s="16" t="s">
        <v>126</v>
      </c>
      <c r="BE264" s="162">
        <f>IF(N264="základní",J264,0)</f>
        <v>0</v>
      </c>
      <c r="BF264" s="162">
        <f>IF(N264="snížená",J264,0)</f>
        <v>0</v>
      </c>
      <c r="BG264" s="162">
        <f>IF(N264="zákl. přenesená",J264,0)</f>
        <v>0</v>
      </c>
      <c r="BH264" s="162">
        <f>IF(N264="sníž. přenesená",J264,0)</f>
        <v>0</v>
      </c>
      <c r="BI264" s="162">
        <f>IF(N264="nulová",J264,0)</f>
        <v>0</v>
      </c>
      <c r="BJ264" s="16" t="s">
        <v>84</v>
      </c>
      <c r="BK264" s="162">
        <f>ROUND(I264*H264,2)</f>
        <v>0</v>
      </c>
      <c r="BL264" s="16" t="s">
        <v>206</v>
      </c>
      <c r="BM264" s="161" t="s">
        <v>476</v>
      </c>
    </row>
    <row r="265" spans="2:65" s="12" customFormat="1">
      <c r="B265" s="163"/>
      <c r="D265" s="164" t="s">
        <v>136</v>
      </c>
      <c r="E265" s="165" t="s">
        <v>1</v>
      </c>
      <c r="F265" s="166" t="s">
        <v>477</v>
      </c>
      <c r="H265" s="167">
        <v>2.1749999999999998</v>
      </c>
      <c r="I265" s="168"/>
      <c r="L265" s="163"/>
      <c r="M265" s="169"/>
      <c r="N265" s="170"/>
      <c r="O265" s="170"/>
      <c r="P265" s="170"/>
      <c r="Q265" s="170"/>
      <c r="R265" s="170"/>
      <c r="S265" s="170"/>
      <c r="T265" s="171"/>
      <c r="AT265" s="165" t="s">
        <v>136</v>
      </c>
      <c r="AU265" s="165" t="s">
        <v>86</v>
      </c>
      <c r="AV265" s="12" t="s">
        <v>86</v>
      </c>
      <c r="AW265" s="12" t="s">
        <v>32</v>
      </c>
      <c r="AX265" s="12" t="s">
        <v>76</v>
      </c>
      <c r="AY265" s="165" t="s">
        <v>126</v>
      </c>
    </row>
    <row r="266" spans="2:65" s="13" customFormat="1">
      <c r="B266" s="172"/>
      <c r="D266" s="164" t="s">
        <v>136</v>
      </c>
      <c r="E266" s="173" t="s">
        <v>1</v>
      </c>
      <c r="F266" s="174" t="s">
        <v>140</v>
      </c>
      <c r="H266" s="175">
        <v>2.1749999999999998</v>
      </c>
      <c r="I266" s="176"/>
      <c r="L266" s="172"/>
      <c r="M266" s="177"/>
      <c r="N266" s="178"/>
      <c r="O266" s="178"/>
      <c r="P266" s="178"/>
      <c r="Q266" s="178"/>
      <c r="R266" s="178"/>
      <c r="S266" s="178"/>
      <c r="T266" s="179"/>
      <c r="AT266" s="173" t="s">
        <v>136</v>
      </c>
      <c r="AU266" s="173" t="s">
        <v>86</v>
      </c>
      <c r="AV266" s="13" t="s">
        <v>134</v>
      </c>
      <c r="AW266" s="13" t="s">
        <v>32</v>
      </c>
      <c r="AX266" s="13" t="s">
        <v>84</v>
      </c>
      <c r="AY266" s="173" t="s">
        <v>126</v>
      </c>
    </row>
    <row r="267" spans="2:65" s="1" customFormat="1" ht="14.4" customHeight="1">
      <c r="B267" s="149"/>
      <c r="C267" s="180" t="s">
        <v>478</v>
      </c>
      <c r="D267" s="180" t="s">
        <v>159</v>
      </c>
      <c r="E267" s="181" t="s">
        <v>479</v>
      </c>
      <c r="F267" s="182" t="s">
        <v>480</v>
      </c>
      <c r="G267" s="183" t="s">
        <v>145</v>
      </c>
      <c r="H267" s="184">
        <v>6</v>
      </c>
      <c r="I267" s="185"/>
      <c r="J267" s="186">
        <f>ROUND(I267*H267,2)</f>
        <v>0</v>
      </c>
      <c r="K267" s="182" t="s">
        <v>1</v>
      </c>
      <c r="L267" s="187"/>
      <c r="M267" s="188" t="s">
        <v>1</v>
      </c>
      <c r="N267" s="189" t="s">
        <v>41</v>
      </c>
      <c r="O267" s="54"/>
      <c r="P267" s="159">
        <f>O267*H267</f>
        <v>0</v>
      </c>
      <c r="Q267" s="159">
        <v>0</v>
      </c>
      <c r="R267" s="159">
        <f>Q267*H267</f>
        <v>0</v>
      </c>
      <c r="S267" s="159">
        <v>0</v>
      </c>
      <c r="T267" s="160">
        <f>S267*H267</f>
        <v>0</v>
      </c>
      <c r="AR267" s="161" t="s">
        <v>214</v>
      </c>
      <c r="AT267" s="161" t="s">
        <v>159</v>
      </c>
      <c r="AU267" s="161" t="s">
        <v>86</v>
      </c>
      <c r="AY267" s="16" t="s">
        <v>126</v>
      </c>
      <c r="BE267" s="162">
        <f>IF(N267="základní",J267,0)</f>
        <v>0</v>
      </c>
      <c r="BF267" s="162">
        <f>IF(N267="snížená",J267,0)</f>
        <v>0</v>
      </c>
      <c r="BG267" s="162">
        <f>IF(N267="zákl. přenesená",J267,0)</f>
        <v>0</v>
      </c>
      <c r="BH267" s="162">
        <f>IF(N267="sníž. přenesená",J267,0)</f>
        <v>0</v>
      </c>
      <c r="BI267" s="162">
        <f>IF(N267="nulová",J267,0)</f>
        <v>0</v>
      </c>
      <c r="BJ267" s="16" t="s">
        <v>84</v>
      </c>
      <c r="BK267" s="162">
        <f>ROUND(I267*H267,2)</f>
        <v>0</v>
      </c>
      <c r="BL267" s="16" t="s">
        <v>206</v>
      </c>
      <c r="BM267" s="161" t="s">
        <v>481</v>
      </c>
    </row>
    <row r="268" spans="2:65" s="1" customFormat="1" ht="14.4" customHeight="1">
      <c r="B268" s="149"/>
      <c r="C268" s="180" t="s">
        <v>482</v>
      </c>
      <c r="D268" s="180" t="s">
        <v>159</v>
      </c>
      <c r="E268" s="181" t="s">
        <v>483</v>
      </c>
      <c r="F268" s="182" t="s">
        <v>484</v>
      </c>
      <c r="G268" s="183" t="s">
        <v>132</v>
      </c>
      <c r="H268" s="184">
        <v>1.5</v>
      </c>
      <c r="I268" s="185"/>
      <c r="J268" s="186">
        <f>ROUND(I268*H268,2)</f>
        <v>0</v>
      </c>
      <c r="K268" s="182" t="s">
        <v>1</v>
      </c>
      <c r="L268" s="187"/>
      <c r="M268" s="188" t="s">
        <v>1</v>
      </c>
      <c r="N268" s="189" t="s">
        <v>41</v>
      </c>
      <c r="O268" s="54"/>
      <c r="P268" s="159">
        <f>O268*H268</f>
        <v>0</v>
      </c>
      <c r="Q268" s="159">
        <v>0</v>
      </c>
      <c r="R268" s="159">
        <f>Q268*H268</f>
        <v>0</v>
      </c>
      <c r="S268" s="159">
        <v>0</v>
      </c>
      <c r="T268" s="160">
        <f>S268*H268</f>
        <v>0</v>
      </c>
      <c r="AR268" s="161" t="s">
        <v>214</v>
      </c>
      <c r="AT268" s="161" t="s">
        <v>159</v>
      </c>
      <c r="AU268" s="161" t="s">
        <v>86</v>
      </c>
      <c r="AY268" s="16" t="s">
        <v>126</v>
      </c>
      <c r="BE268" s="162">
        <f>IF(N268="základní",J268,0)</f>
        <v>0</v>
      </c>
      <c r="BF268" s="162">
        <f>IF(N268="snížená",J268,0)</f>
        <v>0</v>
      </c>
      <c r="BG268" s="162">
        <f>IF(N268="zákl. přenesená",J268,0)</f>
        <v>0</v>
      </c>
      <c r="BH268" s="162">
        <f>IF(N268="sníž. přenesená",J268,0)</f>
        <v>0</v>
      </c>
      <c r="BI268" s="162">
        <f>IF(N268="nulová",J268,0)</f>
        <v>0</v>
      </c>
      <c r="BJ268" s="16" t="s">
        <v>84</v>
      </c>
      <c r="BK268" s="162">
        <f>ROUND(I268*H268,2)</f>
        <v>0</v>
      </c>
      <c r="BL268" s="16" t="s">
        <v>206</v>
      </c>
      <c r="BM268" s="161" t="s">
        <v>485</v>
      </c>
    </row>
    <row r="269" spans="2:65" s="1" customFormat="1" ht="14.4" customHeight="1">
      <c r="B269" s="149"/>
      <c r="C269" s="150" t="s">
        <v>486</v>
      </c>
      <c r="D269" s="150" t="s">
        <v>129</v>
      </c>
      <c r="E269" s="151" t="s">
        <v>487</v>
      </c>
      <c r="F269" s="152" t="s">
        <v>488</v>
      </c>
      <c r="G269" s="153" t="s">
        <v>145</v>
      </c>
      <c r="H269" s="154">
        <v>5.0750000000000002</v>
      </c>
      <c r="I269" s="155"/>
      <c r="J269" s="156">
        <f>ROUND(I269*H269,2)</f>
        <v>0</v>
      </c>
      <c r="K269" s="152" t="s">
        <v>133</v>
      </c>
      <c r="L269" s="31"/>
      <c r="M269" s="157" t="s">
        <v>1</v>
      </c>
      <c r="N269" s="158" t="s">
        <v>41</v>
      </c>
      <c r="O269" s="54"/>
      <c r="P269" s="159">
        <f>O269*H269</f>
        <v>0</v>
      </c>
      <c r="Q269" s="159">
        <v>0</v>
      </c>
      <c r="R269" s="159">
        <f>Q269*H269</f>
        <v>0</v>
      </c>
      <c r="S269" s="159">
        <v>0</v>
      </c>
      <c r="T269" s="160">
        <f>S269*H269</f>
        <v>0</v>
      </c>
      <c r="AR269" s="161" t="s">
        <v>206</v>
      </c>
      <c r="AT269" s="161" t="s">
        <v>129</v>
      </c>
      <c r="AU269" s="161" t="s">
        <v>86</v>
      </c>
      <c r="AY269" s="16" t="s">
        <v>126</v>
      </c>
      <c r="BE269" s="162">
        <f>IF(N269="základní",J269,0)</f>
        <v>0</v>
      </c>
      <c r="BF269" s="162">
        <f>IF(N269="snížená",J269,0)</f>
        <v>0</v>
      </c>
      <c r="BG269" s="162">
        <f>IF(N269="zákl. přenesená",J269,0)</f>
        <v>0</v>
      </c>
      <c r="BH269" s="162">
        <f>IF(N269="sníž. přenesená",J269,0)</f>
        <v>0</v>
      </c>
      <c r="BI269" s="162">
        <f>IF(N269="nulová",J269,0)</f>
        <v>0</v>
      </c>
      <c r="BJ269" s="16" t="s">
        <v>84</v>
      </c>
      <c r="BK269" s="162">
        <f>ROUND(I269*H269,2)</f>
        <v>0</v>
      </c>
      <c r="BL269" s="16" t="s">
        <v>206</v>
      </c>
      <c r="BM269" s="161" t="s">
        <v>489</v>
      </c>
    </row>
    <row r="270" spans="2:65" s="12" customFormat="1">
      <c r="B270" s="163"/>
      <c r="D270" s="164" t="s">
        <v>136</v>
      </c>
      <c r="E270" s="165" t="s">
        <v>1</v>
      </c>
      <c r="F270" s="166" t="s">
        <v>490</v>
      </c>
      <c r="H270" s="167">
        <v>2.9</v>
      </c>
      <c r="I270" s="168"/>
      <c r="L270" s="163"/>
      <c r="M270" s="169"/>
      <c r="N270" s="170"/>
      <c r="O270" s="170"/>
      <c r="P270" s="170"/>
      <c r="Q270" s="170"/>
      <c r="R270" s="170"/>
      <c r="S270" s="170"/>
      <c r="T270" s="171"/>
      <c r="AT270" s="165" t="s">
        <v>136</v>
      </c>
      <c r="AU270" s="165" t="s">
        <v>86</v>
      </c>
      <c r="AV270" s="12" t="s">
        <v>86</v>
      </c>
      <c r="AW270" s="12" t="s">
        <v>32</v>
      </c>
      <c r="AX270" s="12" t="s">
        <v>76</v>
      </c>
      <c r="AY270" s="165" t="s">
        <v>126</v>
      </c>
    </row>
    <row r="271" spans="2:65" s="12" customFormat="1">
      <c r="B271" s="163"/>
      <c r="D271" s="164" t="s">
        <v>136</v>
      </c>
      <c r="E271" s="165" t="s">
        <v>1</v>
      </c>
      <c r="F271" s="166" t="s">
        <v>491</v>
      </c>
      <c r="H271" s="167">
        <v>2.1749999999999998</v>
      </c>
      <c r="I271" s="168"/>
      <c r="L271" s="163"/>
      <c r="M271" s="169"/>
      <c r="N271" s="170"/>
      <c r="O271" s="170"/>
      <c r="P271" s="170"/>
      <c r="Q271" s="170"/>
      <c r="R271" s="170"/>
      <c r="S271" s="170"/>
      <c r="T271" s="171"/>
      <c r="AT271" s="165" t="s">
        <v>136</v>
      </c>
      <c r="AU271" s="165" t="s">
        <v>86</v>
      </c>
      <c r="AV271" s="12" t="s">
        <v>86</v>
      </c>
      <c r="AW271" s="12" t="s">
        <v>32</v>
      </c>
      <c r="AX271" s="12" t="s">
        <v>76</v>
      </c>
      <c r="AY271" s="165" t="s">
        <v>126</v>
      </c>
    </row>
    <row r="272" spans="2:65" s="13" customFormat="1">
      <c r="B272" s="172"/>
      <c r="D272" s="164" t="s">
        <v>136</v>
      </c>
      <c r="E272" s="173" t="s">
        <v>1</v>
      </c>
      <c r="F272" s="174" t="s">
        <v>140</v>
      </c>
      <c r="H272" s="175">
        <v>5.0750000000000002</v>
      </c>
      <c r="I272" s="176"/>
      <c r="L272" s="172"/>
      <c r="M272" s="177"/>
      <c r="N272" s="178"/>
      <c r="O272" s="178"/>
      <c r="P272" s="178"/>
      <c r="Q272" s="178"/>
      <c r="R272" s="178"/>
      <c r="S272" s="178"/>
      <c r="T272" s="179"/>
      <c r="AT272" s="173" t="s">
        <v>136</v>
      </c>
      <c r="AU272" s="173" t="s">
        <v>86</v>
      </c>
      <c r="AV272" s="13" t="s">
        <v>134</v>
      </c>
      <c r="AW272" s="13" t="s">
        <v>32</v>
      </c>
      <c r="AX272" s="13" t="s">
        <v>84</v>
      </c>
      <c r="AY272" s="173" t="s">
        <v>126</v>
      </c>
    </row>
    <row r="273" spans="2:65" s="1" customFormat="1" ht="14.4" customHeight="1">
      <c r="B273" s="149"/>
      <c r="C273" s="150" t="s">
        <v>492</v>
      </c>
      <c r="D273" s="150" t="s">
        <v>129</v>
      </c>
      <c r="E273" s="151" t="s">
        <v>493</v>
      </c>
      <c r="F273" s="152" t="s">
        <v>494</v>
      </c>
      <c r="G273" s="153" t="s">
        <v>205</v>
      </c>
      <c r="H273" s="154">
        <v>15</v>
      </c>
      <c r="I273" s="155"/>
      <c r="J273" s="156">
        <f>ROUND(I273*H273,2)</f>
        <v>0</v>
      </c>
      <c r="K273" s="152" t="s">
        <v>133</v>
      </c>
      <c r="L273" s="31"/>
      <c r="M273" s="157" t="s">
        <v>1</v>
      </c>
      <c r="N273" s="158" t="s">
        <v>41</v>
      </c>
      <c r="O273" s="54"/>
      <c r="P273" s="159">
        <f>O273*H273</f>
        <v>0</v>
      </c>
      <c r="Q273" s="159">
        <v>0</v>
      </c>
      <c r="R273" s="159">
        <f>Q273*H273</f>
        <v>0</v>
      </c>
      <c r="S273" s="159">
        <v>0</v>
      </c>
      <c r="T273" s="160">
        <f>S273*H273</f>
        <v>0</v>
      </c>
      <c r="AR273" s="161" t="s">
        <v>206</v>
      </c>
      <c r="AT273" s="161" t="s">
        <v>129</v>
      </c>
      <c r="AU273" s="161" t="s">
        <v>86</v>
      </c>
      <c r="AY273" s="16" t="s">
        <v>126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6" t="s">
        <v>84</v>
      </c>
      <c r="BK273" s="162">
        <f>ROUND(I273*H273,2)</f>
        <v>0</v>
      </c>
      <c r="BL273" s="16" t="s">
        <v>206</v>
      </c>
      <c r="BM273" s="161" t="s">
        <v>495</v>
      </c>
    </row>
    <row r="274" spans="2:65" s="12" customFormat="1">
      <c r="B274" s="163"/>
      <c r="D274" s="164" t="s">
        <v>136</v>
      </c>
      <c r="E274" s="165" t="s">
        <v>1</v>
      </c>
      <c r="F274" s="166" t="s">
        <v>8</v>
      </c>
      <c r="H274" s="167">
        <v>15</v>
      </c>
      <c r="I274" s="168"/>
      <c r="L274" s="163"/>
      <c r="M274" s="169"/>
      <c r="N274" s="170"/>
      <c r="O274" s="170"/>
      <c r="P274" s="170"/>
      <c r="Q274" s="170"/>
      <c r="R274" s="170"/>
      <c r="S274" s="170"/>
      <c r="T274" s="171"/>
      <c r="AT274" s="165" t="s">
        <v>136</v>
      </c>
      <c r="AU274" s="165" t="s">
        <v>86</v>
      </c>
      <c r="AV274" s="12" t="s">
        <v>86</v>
      </c>
      <c r="AW274" s="12" t="s">
        <v>32</v>
      </c>
      <c r="AX274" s="12" t="s">
        <v>76</v>
      </c>
      <c r="AY274" s="165" t="s">
        <v>126</v>
      </c>
    </row>
    <row r="275" spans="2:65" s="13" customFormat="1">
      <c r="B275" s="172"/>
      <c r="D275" s="164" t="s">
        <v>136</v>
      </c>
      <c r="E275" s="173" t="s">
        <v>1</v>
      </c>
      <c r="F275" s="174" t="s">
        <v>140</v>
      </c>
      <c r="H275" s="175">
        <v>15</v>
      </c>
      <c r="I275" s="176"/>
      <c r="L275" s="172"/>
      <c r="M275" s="177"/>
      <c r="N275" s="178"/>
      <c r="O275" s="178"/>
      <c r="P275" s="178"/>
      <c r="Q275" s="178"/>
      <c r="R275" s="178"/>
      <c r="S275" s="178"/>
      <c r="T275" s="179"/>
      <c r="AT275" s="173" t="s">
        <v>136</v>
      </c>
      <c r="AU275" s="173" t="s">
        <v>86</v>
      </c>
      <c r="AV275" s="13" t="s">
        <v>134</v>
      </c>
      <c r="AW275" s="13" t="s">
        <v>32</v>
      </c>
      <c r="AX275" s="13" t="s">
        <v>84</v>
      </c>
      <c r="AY275" s="173" t="s">
        <v>126</v>
      </c>
    </row>
    <row r="276" spans="2:65" s="1" customFormat="1" ht="14.4" customHeight="1">
      <c r="B276" s="149"/>
      <c r="C276" s="150" t="s">
        <v>496</v>
      </c>
      <c r="D276" s="150" t="s">
        <v>129</v>
      </c>
      <c r="E276" s="151" t="s">
        <v>497</v>
      </c>
      <c r="F276" s="152" t="s">
        <v>498</v>
      </c>
      <c r="G276" s="153" t="s">
        <v>230</v>
      </c>
      <c r="H276" s="197"/>
      <c r="I276" s="155"/>
      <c r="J276" s="156">
        <f>ROUND(I276*H276,2)</f>
        <v>0</v>
      </c>
      <c r="K276" s="152" t="s">
        <v>133</v>
      </c>
      <c r="L276" s="31"/>
      <c r="M276" s="157" t="s">
        <v>1</v>
      </c>
      <c r="N276" s="158" t="s">
        <v>41</v>
      </c>
      <c r="O276" s="54"/>
      <c r="P276" s="159">
        <f>O276*H276</f>
        <v>0</v>
      </c>
      <c r="Q276" s="159">
        <v>0</v>
      </c>
      <c r="R276" s="159">
        <f>Q276*H276</f>
        <v>0</v>
      </c>
      <c r="S276" s="159">
        <v>0</v>
      </c>
      <c r="T276" s="160">
        <f>S276*H276</f>
        <v>0</v>
      </c>
      <c r="AR276" s="161" t="s">
        <v>206</v>
      </c>
      <c r="AT276" s="161" t="s">
        <v>129</v>
      </c>
      <c r="AU276" s="161" t="s">
        <v>86</v>
      </c>
      <c r="AY276" s="16" t="s">
        <v>126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6" t="s">
        <v>84</v>
      </c>
      <c r="BK276" s="162">
        <f>ROUND(I276*H276,2)</f>
        <v>0</v>
      </c>
      <c r="BL276" s="16" t="s">
        <v>206</v>
      </c>
      <c r="BM276" s="161" t="s">
        <v>499</v>
      </c>
    </row>
    <row r="277" spans="2:65" s="11" customFormat="1" ht="22.8" customHeight="1">
      <c r="B277" s="136"/>
      <c r="D277" s="137" t="s">
        <v>75</v>
      </c>
      <c r="E277" s="147" t="s">
        <v>239</v>
      </c>
      <c r="F277" s="147" t="s">
        <v>240</v>
      </c>
      <c r="I277" s="139"/>
      <c r="J277" s="148">
        <f>BK277</f>
        <v>0</v>
      </c>
      <c r="L277" s="136"/>
      <c r="M277" s="141"/>
      <c r="N277" s="142"/>
      <c r="O277" s="142"/>
      <c r="P277" s="143">
        <f>SUM(P278:P294)</f>
        <v>0</v>
      </c>
      <c r="Q277" s="142"/>
      <c r="R277" s="143">
        <f>SUM(R278:R294)</f>
        <v>5.5965000000000001E-2</v>
      </c>
      <c r="S277" s="142"/>
      <c r="T277" s="144">
        <f>SUM(T278:T294)</f>
        <v>0</v>
      </c>
      <c r="AR277" s="137" t="s">
        <v>86</v>
      </c>
      <c r="AT277" s="145" t="s">
        <v>75</v>
      </c>
      <c r="AU277" s="145" t="s">
        <v>84</v>
      </c>
      <c r="AY277" s="137" t="s">
        <v>126</v>
      </c>
      <c r="BK277" s="146">
        <f>SUM(BK278:BK294)</f>
        <v>0</v>
      </c>
    </row>
    <row r="278" spans="2:65" s="1" customFormat="1" ht="14.4" customHeight="1">
      <c r="B278" s="149"/>
      <c r="C278" s="180" t="s">
        <v>500</v>
      </c>
      <c r="D278" s="180" t="s">
        <v>159</v>
      </c>
      <c r="E278" s="181" t="s">
        <v>501</v>
      </c>
      <c r="F278" s="182" t="s">
        <v>502</v>
      </c>
      <c r="G278" s="183" t="s">
        <v>145</v>
      </c>
      <c r="H278" s="184">
        <v>136.5</v>
      </c>
      <c r="I278" s="185"/>
      <c r="J278" s="186">
        <f t="shared" ref="J278:J285" si="10">ROUND(I278*H278,2)</f>
        <v>0</v>
      </c>
      <c r="K278" s="182" t="s">
        <v>1</v>
      </c>
      <c r="L278" s="187"/>
      <c r="M278" s="188" t="s">
        <v>1</v>
      </c>
      <c r="N278" s="189" t="s">
        <v>41</v>
      </c>
      <c r="O278" s="54"/>
      <c r="P278" s="159">
        <f t="shared" ref="P278:P285" si="11">O278*H278</f>
        <v>0</v>
      </c>
      <c r="Q278" s="159">
        <v>0</v>
      </c>
      <c r="R278" s="159">
        <f t="shared" ref="R278:R285" si="12">Q278*H278</f>
        <v>0</v>
      </c>
      <c r="S278" s="159">
        <v>0</v>
      </c>
      <c r="T278" s="160">
        <f t="shared" ref="T278:T285" si="13">S278*H278</f>
        <v>0</v>
      </c>
      <c r="AR278" s="161" t="s">
        <v>214</v>
      </c>
      <c r="AT278" s="161" t="s">
        <v>159</v>
      </c>
      <c r="AU278" s="161" t="s">
        <v>86</v>
      </c>
      <c r="AY278" s="16" t="s">
        <v>126</v>
      </c>
      <c r="BE278" s="162">
        <f t="shared" ref="BE278:BE285" si="14">IF(N278="základní",J278,0)</f>
        <v>0</v>
      </c>
      <c r="BF278" s="162">
        <f t="shared" ref="BF278:BF285" si="15">IF(N278="snížená",J278,0)</f>
        <v>0</v>
      </c>
      <c r="BG278" s="162">
        <f t="shared" ref="BG278:BG285" si="16">IF(N278="zákl. přenesená",J278,0)</f>
        <v>0</v>
      </c>
      <c r="BH278" s="162">
        <f t="shared" ref="BH278:BH285" si="17">IF(N278="sníž. přenesená",J278,0)</f>
        <v>0</v>
      </c>
      <c r="BI278" s="162">
        <f t="shared" ref="BI278:BI285" si="18">IF(N278="nulová",J278,0)</f>
        <v>0</v>
      </c>
      <c r="BJ278" s="16" t="s">
        <v>84</v>
      </c>
      <c r="BK278" s="162">
        <f t="shared" ref="BK278:BK285" si="19">ROUND(I278*H278,2)</f>
        <v>0</v>
      </c>
      <c r="BL278" s="16" t="s">
        <v>206</v>
      </c>
      <c r="BM278" s="161" t="s">
        <v>503</v>
      </c>
    </row>
    <row r="279" spans="2:65" s="1" customFormat="1" ht="14.4" customHeight="1">
      <c r="B279" s="149"/>
      <c r="C279" s="180" t="s">
        <v>504</v>
      </c>
      <c r="D279" s="180" t="s">
        <v>159</v>
      </c>
      <c r="E279" s="181" t="s">
        <v>505</v>
      </c>
      <c r="F279" s="182" t="s">
        <v>506</v>
      </c>
      <c r="G279" s="183" t="s">
        <v>145</v>
      </c>
      <c r="H279" s="184">
        <v>136.5</v>
      </c>
      <c r="I279" s="185"/>
      <c r="J279" s="186">
        <f t="shared" si="10"/>
        <v>0</v>
      </c>
      <c r="K279" s="182" t="s">
        <v>1</v>
      </c>
      <c r="L279" s="187"/>
      <c r="M279" s="188" t="s">
        <v>1</v>
      </c>
      <c r="N279" s="189" t="s">
        <v>41</v>
      </c>
      <c r="O279" s="54"/>
      <c r="P279" s="159">
        <f t="shared" si="11"/>
        <v>0</v>
      </c>
      <c r="Q279" s="159">
        <v>0</v>
      </c>
      <c r="R279" s="159">
        <f t="shared" si="12"/>
        <v>0</v>
      </c>
      <c r="S279" s="159">
        <v>0</v>
      </c>
      <c r="T279" s="160">
        <f t="shared" si="13"/>
        <v>0</v>
      </c>
      <c r="AR279" s="161" t="s">
        <v>214</v>
      </c>
      <c r="AT279" s="161" t="s">
        <v>159</v>
      </c>
      <c r="AU279" s="161" t="s">
        <v>86</v>
      </c>
      <c r="AY279" s="16" t="s">
        <v>126</v>
      </c>
      <c r="BE279" s="162">
        <f t="shared" si="14"/>
        <v>0</v>
      </c>
      <c r="BF279" s="162">
        <f t="shared" si="15"/>
        <v>0</v>
      </c>
      <c r="BG279" s="162">
        <f t="shared" si="16"/>
        <v>0</v>
      </c>
      <c r="BH279" s="162">
        <f t="shared" si="17"/>
        <v>0</v>
      </c>
      <c r="BI279" s="162">
        <f t="shared" si="18"/>
        <v>0</v>
      </c>
      <c r="BJ279" s="16" t="s">
        <v>84</v>
      </c>
      <c r="BK279" s="162">
        <f t="shared" si="19"/>
        <v>0</v>
      </c>
      <c r="BL279" s="16" t="s">
        <v>206</v>
      </c>
      <c r="BM279" s="161" t="s">
        <v>507</v>
      </c>
    </row>
    <row r="280" spans="2:65" s="1" customFormat="1" ht="14.4" customHeight="1">
      <c r="B280" s="149"/>
      <c r="C280" s="180" t="s">
        <v>508</v>
      </c>
      <c r="D280" s="180" t="s">
        <v>159</v>
      </c>
      <c r="E280" s="181" t="s">
        <v>509</v>
      </c>
      <c r="F280" s="182" t="s">
        <v>510</v>
      </c>
      <c r="G280" s="183" t="s">
        <v>145</v>
      </c>
      <c r="H280" s="184">
        <v>136.5</v>
      </c>
      <c r="I280" s="185"/>
      <c r="J280" s="186">
        <f t="shared" si="10"/>
        <v>0</v>
      </c>
      <c r="K280" s="182" t="s">
        <v>1</v>
      </c>
      <c r="L280" s="187"/>
      <c r="M280" s="188" t="s">
        <v>1</v>
      </c>
      <c r="N280" s="189" t="s">
        <v>41</v>
      </c>
      <c r="O280" s="54"/>
      <c r="P280" s="159">
        <f t="shared" si="11"/>
        <v>0</v>
      </c>
      <c r="Q280" s="159">
        <v>0</v>
      </c>
      <c r="R280" s="159">
        <f t="shared" si="12"/>
        <v>0</v>
      </c>
      <c r="S280" s="159">
        <v>0</v>
      </c>
      <c r="T280" s="160">
        <f t="shared" si="13"/>
        <v>0</v>
      </c>
      <c r="AR280" s="161" t="s">
        <v>214</v>
      </c>
      <c r="AT280" s="161" t="s">
        <v>159</v>
      </c>
      <c r="AU280" s="161" t="s">
        <v>86</v>
      </c>
      <c r="AY280" s="16" t="s">
        <v>126</v>
      </c>
      <c r="BE280" s="162">
        <f t="shared" si="14"/>
        <v>0</v>
      </c>
      <c r="BF280" s="162">
        <f t="shared" si="15"/>
        <v>0</v>
      </c>
      <c r="BG280" s="162">
        <f t="shared" si="16"/>
        <v>0</v>
      </c>
      <c r="BH280" s="162">
        <f t="shared" si="17"/>
        <v>0</v>
      </c>
      <c r="BI280" s="162">
        <f t="shared" si="18"/>
        <v>0</v>
      </c>
      <c r="BJ280" s="16" t="s">
        <v>84</v>
      </c>
      <c r="BK280" s="162">
        <f t="shared" si="19"/>
        <v>0</v>
      </c>
      <c r="BL280" s="16" t="s">
        <v>206</v>
      </c>
      <c r="BM280" s="161" t="s">
        <v>511</v>
      </c>
    </row>
    <row r="281" spans="2:65" s="1" customFormat="1" ht="14.4" customHeight="1">
      <c r="B281" s="149"/>
      <c r="C281" s="180" t="s">
        <v>512</v>
      </c>
      <c r="D281" s="180" t="s">
        <v>159</v>
      </c>
      <c r="E281" s="181" t="s">
        <v>513</v>
      </c>
      <c r="F281" s="182" t="s">
        <v>514</v>
      </c>
      <c r="G281" s="183" t="s">
        <v>145</v>
      </c>
      <c r="H281" s="184">
        <v>136.5</v>
      </c>
      <c r="I281" s="185"/>
      <c r="J281" s="186">
        <f t="shared" si="10"/>
        <v>0</v>
      </c>
      <c r="K281" s="182" t="s">
        <v>1</v>
      </c>
      <c r="L281" s="187"/>
      <c r="M281" s="188" t="s">
        <v>1</v>
      </c>
      <c r="N281" s="189" t="s">
        <v>41</v>
      </c>
      <c r="O281" s="54"/>
      <c r="P281" s="159">
        <f t="shared" si="11"/>
        <v>0</v>
      </c>
      <c r="Q281" s="159">
        <v>0</v>
      </c>
      <c r="R281" s="159">
        <f t="shared" si="12"/>
        <v>0</v>
      </c>
      <c r="S281" s="159">
        <v>0</v>
      </c>
      <c r="T281" s="160">
        <f t="shared" si="13"/>
        <v>0</v>
      </c>
      <c r="AR281" s="161" t="s">
        <v>214</v>
      </c>
      <c r="AT281" s="161" t="s">
        <v>159</v>
      </c>
      <c r="AU281" s="161" t="s">
        <v>86</v>
      </c>
      <c r="AY281" s="16" t="s">
        <v>126</v>
      </c>
      <c r="BE281" s="162">
        <f t="shared" si="14"/>
        <v>0</v>
      </c>
      <c r="BF281" s="162">
        <f t="shared" si="15"/>
        <v>0</v>
      </c>
      <c r="BG281" s="162">
        <f t="shared" si="16"/>
        <v>0</v>
      </c>
      <c r="BH281" s="162">
        <f t="shared" si="17"/>
        <v>0</v>
      </c>
      <c r="BI281" s="162">
        <f t="shared" si="18"/>
        <v>0</v>
      </c>
      <c r="BJ281" s="16" t="s">
        <v>84</v>
      </c>
      <c r="BK281" s="162">
        <f t="shared" si="19"/>
        <v>0</v>
      </c>
      <c r="BL281" s="16" t="s">
        <v>206</v>
      </c>
      <c r="BM281" s="161" t="s">
        <v>515</v>
      </c>
    </row>
    <row r="282" spans="2:65" s="1" customFormat="1" ht="14.4" customHeight="1">
      <c r="B282" s="149"/>
      <c r="C282" s="180" t="s">
        <v>516</v>
      </c>
      <c r="D282" s="180" t="s">
        <v>159</v>
      </c>
      <c r="E282" s="181" t="s">
        <v>517</v>
      </c>
      <c r="F282" s="182" t="s">
        <v>518</v>
      </c>
      <c r="G282" s="183" t="s">
        <v>145</v>
      </c>
      <c r="H282" s="184">
        <v>136.5</v>
      </c>
      <c r="I282" s="185"/>
      <c r="J282" s="186">
        <f t="shared" si="10"/>
        <v>0</v>
      </c>
      <c r="K282" s="182" t="s">
        <v>1</v>
      </c>
      <c r="L282" s="187"/>
      <c r="M282" s="188" t="s">
        <v>1</v>
      </c>
      <c r="N282" s="189" t="s">
        <v>41</v>
      </c>
      <c r="O282" s="54"/>
      <c r="P282" s="159">
        <f t="shared" si="11"/>
        <v>0</v>
      </c>
      <c r="Q282" s="159">
        <v>0</v>
      </c>
      <c r="R282" s="159">
        <f t="shared" si="12"/>
        <v>0</v>
      </c>
      <c r="S282" s="159">
        <v>0</v>
      </c>
      <c r="T282" s="160">
        <f t="shared" si="13"/>
        <v>0</v>
      </c>
      <c r="AR282" s="161" t="s">
        <v>214</v>
      </c>
      <c r="AT282" s="161" t="s">
        <v>159</v>
      </c>
      <c r="AU282" s="161" t="s">
        <v>86</v>
      </c>
      <c r="AY282" s="16" t="s">
        <v>126</v>
      </c>
      <c r="BE282" s="162">
        <f t="shared" si="14"/>
        <v>0</v>
      </c>
      <c r="BF282" s="162">
        <f t="shared" si="15"/>
        <v>0</v>
      </c>
      <c r="BG282" s="162">
        <f t="shared" si="16"/>
        <v>0</v>
      </c>
      <c r="BH282" s="162">
        <f t="shared" si="17"/>
        <v>0</v>
      </c>
      <c r="BI282" s="162">
        <f t="shared" si="18"/>
        <v>0</v>
      </c>
      <c r="BJ282" s="16" t="s">
        <v>84</v>
      </c>
      <c r="BK282" s="162">
        <f t="shared" si="19"/>
        <v>0</v>
      </c>
      <c r="BL282" s="16" t="s">
        <v>206</v>
      </c>
      <c r="BM282" s="161" t="s">
        <v>519</v>
      </c>
    </row>
    <row r="283" spans="2:65" s="1" customFormat="1" ht="21.6" customHeight="1">
      <c r="B283" s="149"/>
      <c r="C283" s="180" t="s">
        <v>520</v>
      </c>
      <c r="D283" s="180" t="s">
        <v>159</v>
      </c>
      <c r="E283" s="181" t="s">
        <v>521</v>
      </c>
      <c r="F283" s="182" t="s">
        <v>522</v>
      </c>
      <c r="G283" s="183" t="s">
        <v>523</v>
      </c>
      <c r="H283" s="184">
        <v>1</v>
      </c>
      <c r="I283" s="185"/>
      <c r="J283" s="186">
        <f t="shared" si="10"/>
        <v>0</v>
      </c>
      <c r="K283" s="182" t="s">
        <v>1</v>
      </c>
      <c r="L283" s="187"/>
      <c r="M283" s="188" t="s">
        <v>1</v>
      </c>
      <c r="N283" s="189" t="s">
        <v>41</v>
      </c>
      <c r="O283" s="54"/>
      <c r="P283" s="159">
        <f t="shared" si="11"/>
        <v>0</v>
      </c>
      <c r="Q283" s="159">
        <v>0</v>
      </c>
      <c r="R283" s="159">
        <f t="shared" si="12"/>
        <v>0</v>
      </c>
      <c r="S283" s="159">
        <v>0</v>
      </c>
      <c r="T283" s="160">
        <f t="shared" si="13"/>
        <v>0</v>
      </c>
      <c r="AR283" s="161" t="s">
        <v>214</v>
      </c>
      <c r="AT283" s="161" t="s">
        <v>159</v>
      </c>
      <c r="AU283" s="161" t="s">
        <v>86</v>
      </c>
      <c r="AY283" s="16" t="s">
        <v>126</v>
      </c>
      <c r="BE283" s="162">
        <f t="shared" si="14"/>
        <v>0</v>
      </c>
      <c r="BF283" s="162">
        <f t="shared" si="15"/>
        <v>0</v>
      </c>
      <c r="BG283" s="162">
        <f t="shared" si="16"/>
        <v>0</v>
      </c>
      <c r="BH283" s="162">
        <f t="shared" si="17"/>
        <v>0</v>
      </c>
      <c r="BI283" s="162">
        <f t="shared" si="18"/>
        <v>0</v>
      </c>
      <c r="BJ283" s="16" t="s">
        <v>84</v>
      </c>
      <c r="BK283" s="162">
        <f t="shared" si="19"/>
        <v>0</v>
      </c>
      <c r="BL283" s="16" t="s">
        <v>206</v>
      </c>
      <c r="BM283" s="161" t="s">
        <v>524</v>
      </c>
    </row>
    <row r="284" spans="2:65" s="1" customFormat="1" ht="14.4" customHeight="1">
      <c r="B284" s="149"/>
      <c r="C284" s="180" t="s">
        <v>525</v>
      </c>
      <c r="D284" s="180" t="s">
        <v>159</v>
      </c>
      <c r="E284" s="181" t="s">
        <v>526</v>
      </c>
      <c r="F284" s="182" t="s">
        <v>527</v>
      </c>
      <c r="G284" s="183" t="s">
        <v>523</v>
      </c>
      <c r="H284" s="184">
        <v>1</v>
      </c>
      <c r="I284" s="185"/>
      <c r="J284" s="186">
        <f t="shared" si="10"/>
        <v>0</v>
      </c>
      <c r="K284" s="182" t="s">
        <v>1</v>
      </c>
      <c r="L284" s="187"/>
      <c r="M284" s="188" t="s">
        <v>1</v>
      </c>
      <c r="N284" s="189" t="s">
        <v>41</v>
      </c>
      <c r="O284" s="54"/>
      <c r="P284" s="159">
        <f t="shared" si="11"/>
        <v>0</v>
      </c>
      <c r="Q284" s="159">
        <v>0</v>
      </c>
      <c r="R284" s="159">
        <f t="shared" si="12"/>
        <v>0</v>
      </c>
      <c r="S284" s="159">
        <v>0</v>
      </c>
      <c r="T284" s="160">
        <f t="shared" si="13"/>
        <v>0</v>
      </c>
      <c r="AR284" s="161" t="s">
        <v>214</v>
      </c>
      <c r="AT284" s="161" t="s">
        <v>159</v>
      </c>
      <c r="AU284" s="161" t="s">
        <v>86</v>
      </c>
      <c r="AY284" s="16" t="s">
        <v>126</v>
      </c>
      <c r="BE284" s="162">
        <f t="shared" si="14"/>
        <v>0</v>
      </c>
      <c r="BF284" s="162">
        <f t="shared" si="15"/>
        <v>0</v>
      </c>
      <c r="BG284" s="162">
        <f t="shared" si="16"/>
        <v>0</v>
      </c>
      <c r="BH284" s="162">
        <f t="shared" si="17"/>
        <v>0</v>
      </c>
      <c r="BI284" s="162">
        <f t="shared" si="18"/>
        <v>0</v>
      </c>
      <c r="BJ284" s="16" t="s">
        <v>84</v>
      </c>
      <c r="BK284" s="162">
        <f t="shared" si="19"/>
        <v>0</v>
      </c>
      <c r="BL284" s="16" t="s">
        <v>206</v>
      </c>
      <c r="BM284" s="161" t="s">
        <v>528</v>
      </c>
    </row>
    <row r="285" spans="2:65" s="1" customFormat="1" ht="14.4" customHeight="1">
      <c r="B285" s="149"/>
      <c r="C285" s="150" t="s">
        <v>529</v>
      </c>
      <c r="D285" s="150" t="s">
        <v>129</v>
      </c>
      <c r="E285" s="151" t="s">
        <v>530</v>
      </c>
      <c r="F285" s="152" t="s">
        <v>531</v>
      </c>
      <c r="G285" s="153" t="s">
        <v>145</v>
      </c>
      <c r="H285" s="154">
        <v>136.5</v>
      </c>
      <c r="I285" s="155"/>
      <c r="J285" s="156">
        <f t="shared" si="10"/>
        <v>0</v>
      </c>
      <c r="K285" s="152" t="s">
        <v>133</v>
      </c>
      <c r="L285" s="31"/>
      <c r="M285" s="157" t="s">
        <v>1</v>
      </c>
      <c r="N285" s="158" t="s">
        <v>41</v>
      </c>
      <c r="O285" s="54"/>
      <c r="P285" s="159">
        <f t="shared" si="11"/>
        <v>0</v>
      </c>
      <c r="Q285" s="159">
        <v>1.6000000000000001E-4</v>
      </c>
      <c r="R285" s="159">
        <f t="shared" si="12"/>
        <v>2.1840000000000002E-2</v>
      </c>
      <c r="S285" s="159">
        <v>0</v>
      </c>
      <c r="T285" s="160">
        <f t="shared" si="13"/>
        <v>0</v>
      </c>
      <c r="AR285" s="161" t="s">
        <v>206</v>
      </c>
      <c r="AT285" s="161" t="s">
        <v>129</v>
      </c>
      <c r="AU285" s="161" t="s">
        <v>86</v>
      </c>
      <c r="AY285" s="16" t="s">
        <v>126</v>
      </c>
      <c r="BE285" s="162">
        <f t="shared" si="14"/>
        <v>0</v>
      </c>
      <c r="BF285" s="162">
        <f t="shared" si="15"/>
        <v>0</v>
      </c>
      <c r="BG285" s="162">
        <f t="shared" si="16"/>
        <v>0</v>
      </c>
      <c r="BH285" s="162">
        <f t="shared" si="17"/>
        <v>0</v>
      </c>
      <c r="BI285" s="162">
        <f t="shared" si="18"/>
        <v>0</v>
      </c>
      <c r="BJ285" s="16" t="s">
        <v>84</v>
      </c>
      <c r="BK285" s="162">
        <f t="shared" si="19"/>
        <v>0</v>
      </c>
      <c r="BL285" s="16" t="s">
        <v>206</v>
      </c>
      <c r="BM285" s="161" t="s">
        <v>532</v>
      </c>
    </row>
    <row r="286" spans="2:65" s="12" customFormat="1">
      <c r="B286" s="163"/>
      <c r="D286" s="164" t="s">
        <v>136</v>
      </c>
      <c r="E286" s="165" t="s">
        <v>1</v>
      </c>
      <c r="F286" s="166" t="s">
        <v>250</v>
      </c>
      <c r="H286" s="167">
        <v>136.5</v>
      </c>
      <c r="I286" s="168"/>
      <c r="L286" s="163"/>
      <c r="M286" s="169"/>
      <c r="N286" s="170"/>
      <c r="O286" s="170"/>
      <c r="P286" s="170"/>
      <c r="Q286" s="170"/>
      <c r="R286" s="170"/>
      <c r="S286" s="170"/>
      <c r="T286" s="171"/>
      <c r="AT286" s="165" t="s">
        <v>136</v>
      </c>
      <c r="AU286" s="165" t="s">
        <v>86</v>
      </c>
      <c r="AV286" s="12" t="s">
        <v>86</v>
      </c>
      <c r="AW286" s="12" t="s">
        <v>32</v>
      </c>
      <c r="AX286" s="12" t="s">
        <v>76</v>
      </c>
      <c r="AY286" s="165" t="s">
        <v>126</v>
      </c>
    </row>
    <row r="287" spans="2:65" s="13" customFormat="1">
      <c r="B287" s="172"/>
      <c r="D287" s="164" t="s">
        <v>136</v>
      </c>
      <c r="E287" s="173" t="s">
        <v>1</v>
      </c>
      <c r="F287" s="174" t="s">
        <v>140</v>
      </c>
      <c r="H287" s="175">
        <v>136.5</v>
      </c>
      <c r="I287" s="176"/>
      <c r="L287" s="172"/>
      <c r="M287" s="177"/>
      <c r="N287" s="178"/>
      <c r="O287" s="178"/>
      <c r="P287" s="178"/>
      <c r="Q287" s="178"/>
      <c r="R287" s="178"/>
      <c r="S287" s="178"/>
      <c r="T287" s="179"/>
      <c r="AT287" s="173" t="s">
        <v>136</v>
      </c>
      <c r="AU287" s="173" t="s">
        <v>86</v>
      </c>
      <c r="AV287" s="13" t="s">
        <v>134</v>
      </c>
      <c r="AW287" s="13" t="s">
        <v>32</v>
      </c>
      <c r="AX287" s="13" t="s">
        <v>84</v>
      </c>
      <c r="AY287" s="173" t="s">
        <v>126</v>
      </c>
    </row>
    <row r="288" spans="2:65" s="1" customFormat="1" ht="14.4" customHeight="1">
      <c r="B288" s="149"/>
      <c r="C288" s="150" t="s">
        <v>533</v>
      </c>
      <c r="D288" s="150" t="s">
        <v>129</v>
      </c>
      <c r="E288" s="151" t="s">
        <v>534</v>
      </c>
      <c r="F288" s="152" t="s">
        <v>535</v>
      </c>
      <c r="G288" s="153" t="s">
        <v>145</v>
      </c>
      <c r="H288" s="154">
        <v>136.5</v>
      </c>
      <c r="I288" s="155"/>
      <c r="J288" s="156">
        <f>ROUND(I288*H288,2)</f>
        <v>0</v>
      </c>
      <c r="K288" s="152" t="s">
        <v>133</v>
      </c>
      <c r="L288" s="31"/>
      <c r="M288" s="157" t="s">
        <v>1</v>
      </c>
      <c r="N288" s="158" t="s">
        <v>41</v>
      </c>
      <c r="O288" s="54"/>
      <c r="P288" s="159">
        <f>O288*H288</f>
        <v>0</v>
      </c>
      <c r="Q288" s="159">
        <v>1.4999999999999999E-4</v>
      </c>
      <c r="R288" s="159">
        <f>Q288*H288</f>
        <v>2.0474999999999997E-2</v>
      </c>
      <c r="S288" s="159">
        <v>0</v>
      </c>
      <c r="T288" s="160">
        <f>S288*H288</f>
        <v>0</v>
      </c>
      <c r="AR288" s="161" t="s">
        <v>206</v>
      </c>
      <c r="AT288" s="161" t="s">
        <v>129</v>
      </c>
      <c r="AU288" s="161" t="s">
        <v>86</v>
      </c>
      <c r="AY288" s="16" t="s">
        <v>126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6" t="s">
        <v>84</v>
      </c>
      <c r="BK288" s="162">
        <f>ROUND(I288*H288,2)</f>
        <v>0</v>
      </c>
      <c r="BL288" s="16" t="s">
        <v>206</v>
      </c>
      <c r="BM288" s="161" t="s">
        <v>536</v>
      </c>
    </row>
    <row r="289" spans="2:65" s="12" customFormat="1">
      <c r="B289" s="163"/>
      <c r="D289" s="164" t="s">
        <v>136</v>
      </c>
      <c r="E289" s="165" t="s">
        <v>1</v>
      </c>
      <c r="F289" s="166" t="s">
        <v>250</v>
      </c>
      <c r="H289" s="167">
        <v>136.5</v>
      </c>
      <c r="I289" s="168"/>
      <c r="L289" s="163"/>
      <c r="M289" s="169"/>
      <c r="N289" s="170"/>
      <c r="O289" s="170"/>
      <c r="P289" s="170"/>
      <c r="Q289" s="170"/>
      <c r="R289" s="170"/>
      <c r="S289" s="170"/>
      <c r="T289" s="171"/>
      <c r="AT289" s="165" t="s">
        <v>136</v>
      </c>
      <c r="AU289" s="165" t="s">
        <v>86</v>
      </c>
      <c r="AV289" s="12" t="s">
        <v>86</v>
      </c>
      <c r="AW289" s="12" t="s">
        <v>32</v>
      </c>
      <c r="AX289" s="12" t="s">
        <v>76</v>
      </c>
      <c r="AY289" s="165" t="s">
        <v>126</v>
      </c>
    </row>
    <row r="290" spans="2:65" s="13" customFormat="1">
      <c r="B290" s="172"/>
      <c r="D290" s="164" t="s">
        <v>136</v>
      </c>
      <c r="E290" s="173" t="s">
        <v>1</v>
      </c>
      <c r="F290" s="174" t="s">
        <v>140</v>
      </c>
      <c r="H290" s="175">
        <v>136.5</v>
      </c>
      <c r="I290" s="176"/>
      <c r="L290" s="172"/>
      <c r="M290" s="177"/>
      <c r="N290" s="178"/>
      <c r="O290" s="178"/>
      <c r="P290" s="178"/>
      <c r="Q290" s="178"/>
      <c r="R290" s="178"/>
      <c r="S290" s="178"/>
      <c r="T290" s="179"/>
      <c r="AT290" s="173" t="s">
        <v>136</v>
      </c>
      <c r="AU290" s="173" t="s">
        <v>86</v>
      </c>
      <c r="AV290" s="13" t="s">
        <v>134</v>
      </c>
      <c r="AW290" s="13" t="s">
        <v>32</v>
      </c>
      <c r="AX290" s="13" t="s">
        <v>84</v>
      </c>
      <c r="AY290" s="173" t="s">
        <v>126</v>
      </c>
    </row>
    <row r="291" spans="2:65" s="1" customFormat="1" ht="14.4" customHeight="1">
      <c r="B291" s="149"/>
      <c r="C291" s="150" t="s">
        <v>537</v>
      </c>
      <c r="D291" s="150" t="s">
        <v>129</v>
      </c>
      <c r="E291" s="151" t="s">
        <v>538</v>
      </c>
      <c r="F291" s="152" t="s">
        <v>539</v>
      </c>
      <c r="G291" s="153" t="s">
        <v>145</v>
      </c>
      <c r="H291" s="154">
        <v>136.5</v>
      </c>
      <c r="I291" s="155"/>
      <c r="J291" s="156">
        <f>ROUND(I291*H291,2)</f>
        <v>0</v>
      </c>
      <c r="K291" s="152" t="s">
        <v>133</v>
      </c>
      <c r="L291" s="31"/>
      <c r="M291" s="157" t="s">
        <v>1</v>
      </c>
      <c r="N291" s="158" t="s">
        <v>41</v>
      </c>
      <c r="O291" s="54"/>
      <c r="P291" s="159">
        <f>O291*H291</f>
        <v>0</v>
      </c>
      <c r="Q291" s="159">
        <v>1E-4</v>
      </c>
      <c r="R291" s="159">
        <f>Q291*H291</f>
        <v>1.3650000000000001E-2</v>
      </c>
      <c r="S291" s="159">
        <v>0</v>
      </c>
      <c r="T291" s="160">
        <f>S291*H291</f>
        <v>0</v>
      </c>
      <c r="AR291" s="161" t="s">
        <v>206</v>
      </c>
      <c r="AT291" s="161" t="s">
        <v>129</v>
      </c>
      <c r="AU291" s="161" t="s">
        <v>86</v>
      </c>
      <c r="AY291" s="16" t="s">
        <v>126</v>
      </c>
      <c r="BE291" s="162">
        <f>IF(N291="základní",J291,0)</f>
        <v>0</v>
      </c>
      <c r="BF291" s="162">
        <f>IF(N291="snížená",J291,0)</f>
        <v>0</v>
      </c>
      <c r="BG291" s="162">
        <f>IF(N291="zákl. přenesená",J291,0)</f>
        <v>0</v>
      </c>
      <c r="BH291" s="162">
        <f>IF(N291="sníž. přenesená",J291,0)</f>
        <v>0</v>
      </c>
      <c r="BI291" s="162">
        <f>IF(N291="nulová",J291,0)</f>
        <v>0</v>
      </c>
      <c r="BJ291" s="16" t="s">
        <v>84</v>
      </c>
      <c r="BK291" s="162">
        <f>ROUND(I291*H291,2)</f>
        <v>0</v>
      </c>
      <c r="BL291" s="16" t="s">
        <v>206</v>
      </c>
      <c r="BM291" s="161" t="s">
        <v>540</v>
      </c>
    </row>
    <row r="292" spans="2:65" s="12" customFormat="1">
      <c r="B292" s="163"/>
      <c r="D292" s="164" t="s">
        <v>136</v>
      </c>
      <c r="E292" s="165" t="s">
        <v>1</v>
      </c>
      <c r="F292" s="166" t="s">
        <v>250</v>
      </c>
      <c r="H292" s="167">
        <v>136.5</v>
      </c>
      <c r="I292" s="168"/>
      <c r="L292" s="163"/>
      <c r="M292" s="169"/>
      <c r="N292" s="170"/>
      <c r="O292" s="170"/>
      <c r="P292" s="170"/>
      <c r="Q292" s="170"/>
      <c r="R292" s="170"/>
      <c r="S292" s="170"/>
      <c r="T292" s="171"/>
      <c r="AT292" s="165" t="s">
        <v>136</v>
      </c>
      <c r="AU292" s="165" t="s">
        <v>86</v>
      </c>
      <c r="AV292" s="12" t="s">
        <v>86</v>
      </c>
      <c r="AW292" s="12" t="s">
        <v>32</v>
      </c>
      <c r="AX292" s="12" t="s">
        <v>76</v>
      </c>
      <c r="AY292" s="165" t="s">
        <v>126</v>
      </c>
    </row>
    <row r="293" spans="2:65" s="13" customFormat="1">
      <c r="B293" s="172"/>
      <c r="D293" s="164" t="s">
        <v>136</v>
      </c>
      <c r="E293" s="173" t="s">
        <v>1</v>
      </c>
      <c r="F293" s="174" t="s">
        <v>140</v>
      </c>
      <c r="H293" s="175">
        <v>136.5</v>
      </c>
      <c r="I293" s="176"/>
      <c r="L293" s="172"/>
      <c r="M293" s="177"/>
      <c r="N293" s="178"/>
      <c r="O293" s="178"/>
      <c r="P293" s="178"/>
      <c r="Q293" s="178"/>
      <c r="R293" s="178"/>
      <c r="S293" s="178"/>
      <c r="T293" s="179"/>
      <c r="AT293" s="173" t="s">
        <v>136</v>
      </c>
      <c r="AU293" s="173" t="s">
        <v>86</v>
      </c>
      <c r="AV293" s="13" t="s">
        <v>134</v>
      </c>
      <c r="AW293" s="13" t="s">
        <v>32</v>
      </c>
      <c r="AX293" s="13" t="s">
        <v>84</v>
      </c>
      <c r="AY293" s="173" t="s">
        <v>126</v>
      </c>
    </row>
    <row r="294" spans="2:65" s="1" customFormat="1" ht="14.4" customHeight="1">
      <c r="B294" s="149"/>
      <c r="C294" s="150" t="s">
        <v>541</v>
      </c>
      <c r="D294" s="150" t="s">
        <v>129</v>
      </c>
      <c r="E294" s="151" t="s">
        <v>542</v>
      </c>
      <c r="F294" s="152" t="s">
        <v>543</v>
      </c>
      <c r="G294" s="153" t="s">
        <v>230</v>
      </c>
      <c r="H294" s="197"/>
      <c r="I294" s="155"/>
      <c r="J294" s="156">
        <f>ROUND(I294*H294,2)</f>
        <v>0</v>
      </c>
      <c r="K294" s="152" t="s">
        <v>133</v>
      </c>
      <c r="L294" s="31"/>
      <c r="M294" s="157" t="s">
        <v>1</v>
      </c>
      <c r="N294" s="158" t="s">
        <v>41</v>
      </c>
      <c r="O294" s="54"/>
      <c r="P294" s="159">
        <f>O294*H294</f>
        <v>0</v>
      </c>
      <c r="Q294" s="159">
        <v>0</v>
      </c>
      <c r="R294" s="159">
        <f>Q294*H294</f>
        <v>0</v>
      </c>
      <c r="S294" s="159">
        <v>0</v>
      </c>
      <c r="T294" s="160">
        <f>S294*H294</f>
        <v>0</v>
      </c>
      <c r="AR294" s="161" t="s">
        <v>206</v>
      </c>
      <c r="AT294" s="161" t="s">
        <v>129</v>
      </c>
      <c r="AU294" s="161" t="s">
        <v>86</v>
      </c>
      <c r="AY294" s="16" t="s">
        <v>126</v>
      </c>
      <c r="BE294" s="162">
        <f>IF(N294="základní",J294,0)</f>
        <v>0</v>
      </c>
      <c r="BF294" s="162">
        <f>IF(N294="snížená",J294,0)</f>
        <v>0</v>
      </c>
      <c r="BG294" s="162">
        <f>IF(N294="zákl. přenesená",J294,0)</f>
        <v>0</v>
      </c>
      <c r="BH294" s="162">
        <f>IF(N294="sníž. přenesená",J294,0)</f>
        <v>0</v>
      </c>
      <c r="BI294" s="162">
        <f>IF(N294="nulová",J294,0)</f>
        <v>0</v>
      </c>
      <c r="BJ294" s="16" t="s">
        <v>84</v>
      </c>
      <c r="BK294" s="162">
        <f>ROUND(I294*H294,2)</f>
        <v>0</v>
      </c>
      <c r="BL294" s="16" t="s">
        <v>206</v>
      </c>
      <c r="BM294" s="161" t="s">
        <v>544</v>
      </c>
    </row>
    <row r="295" spans="2:65" s="11" customFormat="1" ht="22.8" customHeight="1">
      <c r="B295" s="136"/>
      <c r="D295" s="137" t="s">
        <v>75</v>
      </c>
      <c r="E295" s="147" t="s">
        <v>255</v>
      </c>
      <c r="F295" s="147" t="s">
        <v>256</v>
      </c>
      <c r="I295" s="139"/>
      <c r="J295" s="148">
        <f>BK295</f>
        <v>0</v>
      </c>
      <c r="L295" s="136"/>
      <c r="M295" s="141"/>
      <c r="N295" s="142"/>
      <c r="O295" s="142"/>
      <c r="P295" s="143">
        <f>SUM(P296:P335)</f>
        <v>0</v>
      </c>
      <c r="Q295" s="142"/>
      <c r="R295" s="143">
        <f>SUM(R296:R335)</f>
        <v>7.5385000000000008E-2</v>
      </c>
      <c r="S295" s="142"/>
      <c r="T295" s="144">
        <f>SUM(T296:T335)</f>
        <v>0</v>
      </c>
      <c r="AR295" s="137" t="s">
        <v>86</v>
      </c>
      <c r="AT295" s="145" t="s">
        <v>75</v>
      </c>
      <c r="AU295" s="145" t="s">
        <v>84</v>
      </c>
      <c r="AY295" s="137" t="s">
        <v>126</v>
      </c>
      <c r="BK295" s="146">
        <f>SUM(BK296:BK335)</f>
        <v>0</v>
      </c>
    </row>
    <row r="296" spans="2:65" s="1" customFormat="1" ht="14.4" customHeight="1">
      <c r="B296" s="149"/>
      <c r="C296" s="150" t="s">
        <v>545</v>
      </c>
      <c r="D296" s="150" t="s">
        <v>129</v>
      </c>
      <c r="E296" s="151" t="s">
        <v>546</v>
      </c>
      <c r="F296" s="152" t="s">
        <v>547</v>
      </c>
      <c r="G296" s="153" t="s">
        <v>145</v>
      </c>
      <c r="H296" s="154">
        <v>15</v>
      </c>
      <c r="I296" s="155"/>
      <c r="J296" s="156">
        <f>ROUND(I296*H296,2)</f>
        <v>0</v>
      </c>
      <c r="K296" s="152" t="s">
        <v>133</v>
      </c>
      <c r="L296" s="31"/>
      <c r="M296" s="157" t="s">
        <v>1</v>
      </c>
      <c r="N296" s="158" t="s">
        <v>41</v>
      </c>
      <c r="O296" s="54"/>
      <c r="P296" s="159">
        <f>O296*H296</f>
        <v>0</v>
      </c>
      <c r="Q296" s="159">
        <v>2.0000000000000002E-5</v>
      </c>
      <c r="R296" s="159">
        <f>Q296*H296</f>
        <v>3.0000000000000003E-4</v>
      </c>
      <c r="S296" s="159">
        <v>0</v>
      </c>
      <c r="T296" s="160">
        <f>S296*H296</f>
        <v>0</v>
      </c>
      <c r="AR296" s="161" t="s">
        <v>206</v>
      </c>
      <c r="AT296" s="161" t="s">
        <v>129</v>
      </c>
      <c r="AU296" s="161" t="s">
        <v>86</v>
      </c>
      <c r="AY296" s="16" t="s">
        <v>126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6" t="s">
        <v>84</v>
      </c>
      <c r="BK296" s="162">
        <f>ROUND(I296*H296,2)</f>
        <v>0</v>
      </c>
      <c r="BL296" s="16" t="s">
        <v>206</v>
      </c>
      <c r="BM296" s="161" t="s">
        <v>548</v>
      </c>
    </row>
    <row r="297" spans="2:65" s="12" customFormat="1">
      <c r="B297" s="163"/>
      <c r="D297" s="164" t="s">
        <v>136</v>
      </c>
      <c r="E297" s="165" t="s">
        <v>1</v>
      </c>
      <c r="F297" s="166" t="s">
        <v>8</v>
      </c>
      <c r="H297" s="167">
        <v>15</v>
      </c>
      <c r="I297" s="168"/>
      <c r="L297" s="163"/>
      <c r="M297" s="169"/>
      <c r="N297" s="170"/>
      <c r="O297" s="170"/>
      <c r="P297" s="170"/>
      <c r="Q297" s="170"/>
      <c r="R297" s="170"/>
      <c r="S297" s="170"/>
      <c r="T297" s="171"/>
      <c r="AT297" s="165" t="s">
        <v>136</v>
      </c>
      <c r="AU297" s="165" t="s">
        <v>86</v>
      </c>
      <c r="AV297" s="12" t="s">
        <v>86</v>
      </c>
      <c r="AW297" s="12" t="s">
        <v>32</v>
      </c>
      <c r="AX297" s="12" t="s">
        <v>76</v>
      </c>
      <c r="AY297" s="165" t="s">
        <v>126</v>
      </c>
    </row>
    <row r="298" spans="2:65" s="13" customFormat="1">
      <c r="B298" s="172"/>
      <c r="D298" s="164" t="s">
        <v>136</v>
      </c>
      <c r="E298" s="173" t="s">
        <v>1</v>
      </c>
      <c r="F298" s="174" t="s">
        <v>140</v>
      </c>
      <c r="H298" s="175">
        <v>15</v>
      </c>
      <c r="I298" s="176"/>
      <c r="L298" s="172"/>
      <c r="M298" s="177"/>
      <c r="N298" s="178"/>
      <c r="O298" s="178"/>
      <c r="P298" s="178"/>
      <c r="Q298" s="178"/>
      <c r="R298" s="178"/>
      <c r="S298" s="178"/>
      <c r="T298" s="179"/>
      <c r="AT298" s="173" t="s">
        <v>136</v>
      </c>
      <c r="AU298" s="173" t="s">
        <v>86</v>
      </c>
      <c r="AV298" s="13" t="s">
        <v>134</v>
      </c>
      <c r="AW298" s="13" t="s">
        <v>32</v>
      </c>
      <c r="AX298" s="13" t="s">
        <v>84</v>
      </c>
      <c r="AY298" s="173" t="s">
        <v>126</v>
      </c>
    </row>
    <row r="299" spans="2:65" s="1" customFormat="1" ht="14.4" customHeight="1">
      <c r="B299" s="149"/>
      <c r="C299" s="150" t="s">
        <v>549</v>
      </c>
      <c r="D299" s="150" t="s">
        <v>129</v>
      </c>
      <c r="E299" s="151" t="s">
        <v>550</v>
      </c>
      <c r="F299" s="152" t="s">
        <v>551</v>
      </c>
      <c r="G299" s="153" t="s">
        <v>145</v>
      </c>
      <c r="H299" s="154">
        <v>15</v>
      </c>
      <c r="I299" s="155"/>
      <c r="J299" s="156">
        <f>ROUND(I299*H299,2)</f>
        <v>0</v>
      </c>
      <c r="K299" s="152" t="s">
        <v>133</v>
      </c>
      <c r="L299" s="31"/>
      <c r="M299" s="157" t="s">
        <v>1</v>
      </c>
      <c r="N299" s="158" t="s">
        <v>41</v>
      </c>
      <c r="O299" s="54"/>
      <c r="P299" s="159">
        <f>O299*H299</f>
        <v>0</v>
      </c>
      <c r="Q299" s="159">
        <v>1.2999999999999999E-4</v>
      </c>
      <c r="R299" s="159">
        <f>Q299*H299</f>
        <v>1.9499999999999999E-3</v>
      </c>
      <c r="S299" s="159">
        <v>0</v>
      </c>
      <c r="T299" s="160">
        <f>S299*H299</f>
        <v>0</v>
      </c>
      <c r="AR299" s="161" t="s">
        <v>206</v>
      </c>
      <c r="AT299" s="161" t="s">
        <v>129</v>
      </c>
      <c r="AU299" s="161" t="s">
        <v>86</v>
      </c>
      <c r="AY299" s="16" t="s">
        <v>126</v>
      </c>
      <c r="BE299" s="162">
        <f>IF(N299="základní",J299,0)</f>
        <v>0</v>
      </c>
      <c r="BF299" s="162">
        <f>IF(N299="snížená",J299,0)</f>
        <v>0</v>
      </c>
      <c r="BG299" s="162">
        <f>IF(N299="zákl. přenesená",J299,0)</f>
        <v>0</v>
      </c>
      <c r="BH299" s="162">
        <f>IF(N299="sníž. přenesená",J299,0)</f>
        <v>0</v>
      </c>
      <c r="BI299" s="162">
        <f>IF(N299="nulová",J299,0)</f>
        <v>0</v>
      </c>
      <c r="BJ299" s="16" t="s">
        <v>84</v>
      </c>
      <c r="BK299" s="162">
        <f>ROUND(I299*H299,2)</f>
        <v>0</v>
      </c>
      <c r="BL299" s="16" t="s">
        <v>206</v>
      </c>
      <c r="BM299" s="161" t="s">
        <v>552</v>
      </c>
    </row>
    <row r="300" spans="2:65" s="12" customFormat="1">
      <c r="B300" s="163"/>
      <c r="D300" s="164" t="s">
        <v>136</v>
      </c>
      <c r="E300" s="165" t="s">
        <v>1</v>
      </c>
      <c r="F300" s="166" t="s">
        <v>8</v>
      </c>
      <c r="H300" s="167">
        <v>15</v>
      </c>
      <c r="I300" s="168"/>
      <c r="L300" s="163"/>
      <c r="M300" s="169"/>
      <c r="N300" s="170"/>
      <c r="O300" s="170"/>
      <c r="P300" s="170"/>
      <c r="Q300" s="170"/>
      <c r="R300" s="170"/>
      <c r="S300" s="170"/>
      <c r="T300" s="171"/>
      <c r="AT300" s="165" t="s">
        <v>136</v>
      </c>
      <c r="AU300" s="165" t="s">
        <v>86</v>
      </c>
      <c r="AV300" s="12" t="s">
        <v>86</v>
      </c>
      <c r="AW300" s="12" t="s">
        <v>32</v>
      </c>
      <c r="AX300" s="12" t="s">
        <v>76</v>
      </c>
      <c r="AY300" s="165" t="s">
        <v>126</v>
      </c>
    </row>
    <row r="301" spans="2:65" s="13" customFormat="1">
      <c r="B301" s="172"/>
      <c r="D301" s="164" t="s">
        <v>136</v>
      </c>
      <c r="E301" s="173" t="s">
        <v>1</v>
      </c>
      <c r="F301" s="174" t="s">
        <v>140</v>
      </c>
      <c r="H301" s="175">
        <v>15</v>
      </c>
      <c r="I301" s="176"/>
      <c r="L301" s="172"/>
      <c r="M301" s="177"/>
      <c r="N301" s="178"/>
      <c r="O301" s="178"/>
      <c r="P301" s="178"/>
      <c r="Q301" s="178"/>
      <c r="R301" s="178"/>
      <c r="S301" s="178"/>
      <c r="T301" s="179"/>
      <c r="AT301" s="173" t="s">
        <v>136</v>
      </c>
      <c r="AU301" s="173" t="s">
        <v>86</v>
      </c>
      <c r="AV301" s="13" t="s">
        <v>134</v>
      </c>
      <c r="AW301" s="13" t="s">
        <v>32</v>
      </c>
      <c r="AX301" s="13" t="s">
        <v>84</v>
      </c>
      <c r="AY301" s="173" t="s">
        <v>126</v>
      </c>
    </row>
    <row r="302" spans="2:65" s="1" customFormat="1" ht="14.4" customHeight="1">
      <c r="B302" s="149"/>
      <c r="C302" s="150" t="s">
        <v>553</v>
      </c>
      <c r="D302" s="150" t="s">
        <v>129</v>
      </c>
      <c r="E302" s="151" t="s">
        <v>554</v>
      </c>
      <c r="F302" s="152" t="s">
        <v>555</v>
      </c>
      <c r="G302" s="153" t="s">
        <v>145</v>
      </c>
      <c r="H302" s="154">
        <v>15</v>
      </c>
      <c r="I302" s="155"/>
      <c r="J302" s="156">
        <f>ROUND(I302*H302,2)</f>
        <v>0</v>
      </c>
      <c r="K302" s="152" t="s">
        <v>133</v>
      </c>
      <c r="L302" s="31"/>
      <c r="M302" s="157" t="s">
        <v>1</v>
      </c>
      <c r="N302" s="158" t="s">
        <v>41</v>
      </c>
      <c r="O302" s="54"/>
      <c r="P302" s="159">
        <f>O302*H302</f>
        <v>0</v>
      </c>
      <c r="Q302" s="159">
        <v>1.2E-4</v>
      </c>
      <c r="R302" s="159">
        <f>Q302*H302</f>
        <v>1.8E-3</v>
      </c>
      <c r="S302" s="159">
        <v>0</v>
      </c>
      <c r="T302" s="160">
        <f>S302*H302</f>
        <v>0</v>
      </c>
      <c r="AR302" s="161" t="s">
        <v>206</v>
      </c>
      <c r="AT302" s="161" t="s">
        <v>129</v>
      </c>
      <c r="AU302" s="161" t="s">
        <v>86</v>
      </c>
      <c r="AY302" s="16" t="s">
        <v>126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6" t="s">
        <v>84</v>
      </c>
      <c r="BK302" s="162">
        <f>ROUND(I302*H302,2)</f>
        <v>0</v>
      </c>
      <c r="BL302" s="16" t="s">
        <v>206</v>
      </c>
      <c r="BM302" s="161" t="s">
        <v>556</v>
      </c>
    </row>
    <row r="303" spans="2:65" s="12" customFormat="1">
      <c r="B303" s="163"/>
      <c r="D303" s="164" t="s">
        <v>136</v>
      </c>
      <c r="E303" s="165" t="s">
        <v>1</v>
      </c>
      <c r="F303" s="166" t="s">
        <v>8</v>
      </c>
      <c r="H303" s="167">
        <v>15</v>
      </c>
      <c r="I303" s="168"/>
      <c r="L303" s="163"/>
      <c r="M303" s="169"/>
      <c r="N303" s="170"/>
      <c r="O303" s="170"/>
      <c r="P303" s="170"/>
      <c r="Q303" s="170"/>
      <c r="R303" s="170"/>
      <c r="S303" s="170"/>
      <c r="T303" s="171"/>
      <c r="AT303" s="165" t="s">
        <v>136</v>
      </c>
      <c r="AU303" s="165" t="s">
        <v>86</v>
      </c>
      <c r="AV303" s="12" t="s">
        <v>86</v>
      </c>
      <c r="AW303" s="12" t="s">
        <v>32</v>
      </c>
      <c r="AX303" s="12" t="s">
        <v>76</v>
      </c>
      <c r="AY303" s="165" t="s">
        <v>126</v>
      </c>
    </row>
    <row r="304" spans="2:65" s="13" customFormat="1">
      <c r="B304" s="172"/>
      <c r="D304" s="164" t="s">
        <v>136</v>
      </c>
      <c r="E304" s="173" t="s">
        <v>1</v>
      </c>
      <c r="F304" s="174" t="s">
        <v>140</v>
      </c>
      <c r="H304" s="175">
        <v>15</v>
      </c>
      <c r="I304" s="176"/>
      <c r="L304" s="172"/>
      <c r="M304" s="177"/>
      <c r="N304" s="178"/>
      <c r="O304" s="178"/>
      <c r="P304" s="178"/>
      <c r="Q304" s="178"/>
      <c r="R304" s="178"/>
      <c r="S304" s="178"/>
      <c r="T304" s="179"/>
      <c r="AT304" s="173" t="s">
        <v>136</v>
      </c>
      <c r="AU304" s="173" t="s">
        <v>86</v>
      </c>
      <c r="AV304" s="13" t="s">
        <v>134</v>
      </c>
      <c r="AW304" s="13" t="s">
        <v>32</v>
      </c>
      <c r="AX304" s="13" t="s">
        <v>84</v>
      </c>
      <c r="AY304" s="173" t="s">
        <v>126</v>
      </c>
    </row>
    <row r="305" spans="2:65" s="1" customFormat="1" ht="14.4" customHeight="1">
      <c r="B305" s="149"/>
      <c r="C305" s="150" t="s">
        <v>557</v>
      </c>
      <c r="D305" s="150" t="s">
        <v>129</v>
      </c>
      <c r="E305" s="151" t="s">
        <v>558</v>
      </c>
      <c r="F305" s="152" t="s">
        <v>559</v>
      </c>
      <c r="G305" s="153" t="s">
        <v>145</v>
      </c>
      <c r="H305" s="154">
        <v>15</v>
      </c>
      <c r="I305" s="155"/>
      <c r="J305" s="156">
        <f>ROUND(I305*H305,2)</f>
        <v>0</v>
      </c>
      <c r="K305" s="152" t="s">
        <v>133</v>
      </c>
      <c r="L305" s="31"/>
      <c r="M305" s="157" t="s">
        <v>1</v>
      </c>
      <c r="N305" s="158" t="s">
        <v>41</v>
      </c>
      <c r="O305" s="54"/>
      <c r="P305" s="159">
        <f>O305*H305</f>
        <v>0</v>
      </c>
      <c r="Q305" s="159">
        <v>1.7000000000000001E-4</v>
      </c>
      <c r="R305" s="159">
        <f>Q305*H305</f>
        <v>2.5500000000000002E-3</v>
      </c>
      <c r="S305" s="159">
        <v>0</v>
      </c>
      <c r="T305" s="160">
        <f>S305*H305</f>
        <v>0</v>
      </c>
      <c r="AR305" s="161" t="s">
        <v>206</v>
      </c>
      <c r="AT305" s="161" t="s">
        <v>129</v>
      </c>
      <c r="AU305" s="161" t="s">
        <v>86</v>
      </c>
      <c r="AY305" s="16" t="s">
        <v>126</v>
      </c>
      <c r="BE305" s="162">
        <f>IF(N305="základní",J305,0)</f>
        <v>0</v>
      </c>
      <c r="BF305" s="162">
        <f>IF(N305="snížená",J305,0)</f>
        <v>0</v>
      </c>
      <c r="BG305" s="162">
        <f>IF(N305="zákl. přenesená",J305,0)</f>
        <v>0</v>
      </c>
      <c r="BH305" s="162">
        <f>IF(N305="sníž. přenesená",J305,0)</f>
        <v>0</v>
      </c>
      <c r="BI305" s="162">
        <f>IF(N305="nulová",J305,0)</f>
        <v>0</v>
      </c>
      <c r="BJ305" s="16" t="s">
        <v>84</v>
      </c>
      <c r="BK305" s="162">
        <f>ROUND(I305*H305,2)</f>
        <v>0</v>
      </c>
      <c r="BL305" s="16" t="s">
        <v>206</v>
      </c>
      <c r="BM305" s="161" t="s">
        <v>560</v>
      </c>
    </row>
    <row r="306" spans="2:65" s="12" customFormat="1">
      <c r="B306" s="163"/>
      <c r="D306" s="164" t="s">
        <v>136</v>
      </c>
      <c r="E306" s="165" t="s">
        <v>1</v>
      </c>
      <c r="F306" s="166" t="s">
        <v>8</v>
      </c>
      <c r="H306" s="167">
        <v>15</v>
      </c>
      <c r="I306" s="168"/>
      <c r="L306" s="163"/>
      <c r="M306" s="169"/>
      <c r="N306" s="170"/>
      <c r="O306" s="170"/>
      <c r="P306" s="170"/>
      <c r="Q306" s="170"/>
      <c r="R306" s="170"/>
      <c r="S306" s="170"/>
      <c r="T306" s="171"/>
      <c r="AT306" s="165" t="s">
        <v>136</v>
      </c>
      <c r="AU306" s="165" t="s">
        <v>86</v>
      </c>
      <c r="AV306" s="12" t="s">
        <v>86</v>
      </c>
      <c r="AW306" s="12" t="s">
        <v>32</v>
      </c>
      <c r="AX306" s="12" t="s">
        <v>76</v>
      </c>
      <c r="AY306" s="165" t="s">
        <v>126</v>
      </c>
    </row>
    <row r="307" spans="2:65" s="13" customFormat="1">
      <c r="B307" s="172"/>
      <c r="D307" s="164" t="s">
        <v>136</v>
      </c>
      <c r="E307" s="173" t="s">
        <v>1</v>
      </c>
      <c r="F307" s="174" t="s">
        <v>140</v>
      </c>
      <c r="H307" s="175">
        <v>15</v>
      </c>
      <c r="I307" s="176"/>
      <c r="L307" s="172"/>
      <c r="M307" s="177"/>
      <c r="N307" s="178"/>
      <c r="O307" s="178"/>
      <c r="P307" s="178"/>
      <c r="Q307" s="178"/>
      <c r="R307" s="178"/>
      <c r="S307" s="178"/>
      <c r="T307" s="179"/>
      <c r="AT307" s="173" t="s">
        <v>136</v>
      </c>
      <c r="AU307" s="173" t="s">
        <v>86</v>
      </c>
      <c r="AV307" s="13" t="s">
        <v>134</v>
      </c>
      <c r="AW307" s="13" t="s">
        <v>32</v>
      </c>
      <c r="AX307" s="13" t="s">
        <v>84</v>
      </c>
      <c r="AY307" s="173" t="s">
        <v>126</v>
      </c>
    </row>
    <row r="308" spans="2:65" s="1" customFormat="1" ht="14.4" customHeight="1">
      <c r="B308" s="149"/>
      <c r="C308" s="150" t="s">
        <v>561</v>
      </c>
      <c r="D308" s="150" t="s">
        <v>129</v>
      </c>
      <c r="E308" s="151" t="s">
        <v>562</v>
      </c>
      <c r="F308" s="152" t="s">
        <v>563</v>
      </c>
      <c r="G308" s="153" t="s">
        <v>145</v>
      </c>
      <c r="H308" s="154">
        <v>10</v>
      </c>
      <c r="I308" s="155"/>
      <c r="J308" s="156">
        <f>ROUND(I308*H308,2)</f>
        <v>0</v>
      </c>
      <c r="K308" s="152" t="s">
        <v>133</v>
      </c>
      <c r="L308" s="31"/>
      <c r="M308" s="157" t="s">
        <v>1</v>
      </c>
      <c r="N308" s="158" t="s">
        <v>41</v>
      </c>
      <c r="O308" s="54"/>
      <c r="P308" s="159">
        <f>O308*H308</f>
        <v>0</v>
      </c>
      <c r="Q308" s="159">
        <v>6.9999999999999994E-5</v>
      </c>
      <c r="R308" s="159">
        <f>Q308*H308</f>
        <v>6.9999999999999988E-4</v>
      </c>
      <c r="S308" s="159">
        <v>0</v>
      </c>
      <c r="T308" s="160">
        <f>S308*H308</f>
        <v>0</v>
      </c>
      <c r="AR308" s="161" t="s">
        <v>206</v>
      </c>
      <c r="AT308" s="161" t="s">
        <v>129</v>
      </c>
      <c r="AU308" s="161" t="s">
        <v>86</v>
      </c>
      <c r="AY308" s="16" t="s">
        <v>126</v>
      </c>
      <c r="BE308" s="162">
        <f>IF(N308="základní",J308,0)</f>
        <v>0</v>
      </c>
      <c r="BF308" s="162">
        <f>IF(N308="snížená",J308,0)</f>
        <v>0</v>
      </c>
      <c r="BG308" s="162">
        <f>IF(N308="zákl. přenesená",J308,0)</f>
        <v>0</v>
      </c>
      <c r="BH308" s="162">
        <f>IF(N308="sníž. přenesená",J308,0)</f>
        <v>0</v>
      </c>
      <c r="BI308" s="162">
        <f>IF(N308="nulová",J308,0)</f>
        <v>0</v>
      </c>
      <c r="BJ308" s="16" t="s">
        <v>84</v>
      </c>
      <c r="BK308" s="162">
        <f>ROUND(I308*H308,2)</f>
        <v>0</v>
      </c>
      <c r="BL308" s="16" t="s">
        <v>206</v>
      </c>
      <c r="BM308" s="161" t="s">
        <v>564</v>
      </c>
    </row>
    <row r="309" spans="2:65" s="12" customFormat="1">
      <c r="B309" s="163"/>
      <c r="D309" s="164" t="s">
        <v>136</v>
      </c>
      <c r="E309" s="165" t="s">
        <v>1</v>
      </c>
      <c r="F309" s="166" t="s">
        <v>184</v>
      </c>
      <c r="H309" s="167">
        <v>10</v>
      </c>
      <c r="I309" s="168"/>
      <c r="L309" s="163"/>
      <c r="M309" s="169"/>
      <c r="N309" s="170"/>
      <c r="O309" s="170"/>
      <c r="P309" s="170"/>
      <c r="Q309" s="170"/>
      <c r="R309" s="170"/>
      <c r="S309" s="170"/>
      <c r="T309" s="171"/>
      <c r="AT309" s="165" t="s">
        <v>136</v>
      </c>
      <c r="AU309" s="165" t="s">
        <v>86</v>
      </c>
      <c r="AV309" s="12" t="s">
        <v>86</v>
      </c>
      <c r="AW309" s="12" t="s">
        <v>32</v>
      </c>
      <c r="AX309" s="12" t="s">
        <v>76</v>
      </c>
      <c r="AY309" s="165" t="s">
        <v>126</v>
      </c>
    </row>
    <row r="310" spans="2:65" s="13" customFormat="1">
      <c r="B310" s="172"/>
      <c r="D310" s="164" t="s">
        <v>136</v>
      </c>
      <c r="E310" s="173" t="s">
        <v>1</v>
      </c>
      <c r="F310" s="174" t="s">
        <v>140</v>
      </c>
      <c r="H310" s="175">
        <v>10</v>
      </c>
      <c r="I310" s="176"/>
      <c r="L310" s="172"/>
      <c r="M310" s="177"/>
      <c r="N310" s="178"/>
      <c r="O310" s="178"/>
      <c r="P310" s="178"/>
      <c r="Q310" s="178"/>
      <c r="R310" s="178"/>
      <c r="S310" s="178"/>
      <c r="T310" s="179"/>
      <c r="AT310" s="173" t="s">
        <v>136</v>
      </c>
      <c r="AU310" s="173" t="s">
        <v>86</v>
      </c>
      <c r="AV310" s="13" t="s">
        <v>134</v>
      </c>
      <c r="AW310" s="13" t="s">
        <v>32</v>
      </c>
      <c r="AX310" s="13" t="s">
        <v>84</v>
      </c>
      <c r="AY310" s="173" t="s">
        <v>126</v>
      </c>
    </row>
    <row r="311" spans="2:65" s="1" customFormat="1" ht="14.4" customHeight="1">
      <c r="B311" s="149"/>
      <c r="C311" s="150" t="s">
        <v>565</v>
      </c>
      <c r="D311" s="150" t="s">
        <v>129</v>
      </c>
      <c r="E311" s="151" t="s">
        <v>566</v>
      </c>
      <c r="F311" s="152" t="s">
        <v>567</v>
      </c>
      <c r="G311" s="153" t="s">
        <v>145</v>
      </c>
      <c r="H311" s="154">
        <v>10</v>
      </c>
      <c r="I311" s="155"/>
      <c r="J311" s="156">
        <f>ROUND(I311*H311,2)</f>
        <v>0</v>
      </c>
      <c r="K311" s="152" t="s">
        <v>133</v>
      </c>
      <c r="L311" s="31"/>
      <c r="M311" s="157" t="s">
        <v>1</v>
      </c>
      <c r="N311" s="158" t="s">
        <v>41</v>
      </c>
      <c r="O311" s="54"/>
      <c r="P311" s="159">
        <f>O311*H311</f>
        <v>0</v>
      </c>
      <c r="Q311" s="159">
        <v>6.9999999999999994E-5</v>
      </c>
      <c r="R311" s="159">
        <f>Q311*H311</f>
        <v>6.9999999999999988E-4</v>
      </c>
      <c r="S311" s="159">
        <v>0</v>
      </c>
      <c r="T311" s="160">
        <f>S311*H311</f>
        <v>0</v>
      </c>
      <c r="AR311" s="161" t="s">
        <v>206</v>
      </c>
      <c r="AT311" s="161" t="s">
        <v>129</v>
      </c>
      <c r="AU311" s="161" t="s">
        <v>86</v>
      </c>
      <c r="AY311" s="16" t="s">
        <v>126</v>
      </c>
      <c r="BE311" s="162">
        <f>IF(N311="základní",J311,0)</f>
        <v>0</v>
      </c>
      <c r="BF311" s="162">
        <f>IF(N311="snížená",J311,0)</f>
        <v>0</v>
      </c>
      <c r="BG311" s="162">
        <f>IF(N311="zákl. přenesená",J311,0)</f>
        <v>0</v>
      </c>
      <c r="BH311" s="162">
        <f>IF(N311="sníž. přenesená",J311,0)</f>
        <v>0</v>
      </c>
      <c r="BI311" s="162">
        <f>IF(N311="nulová",J311,0)</f>
        <v>0</v>
      </c>
      <c r="BJ311" s="16" t="s">
        <v>84</v>
      </c>
      <c r="BK311" s="162">
        <f>ROUND(I311*H311,2)</f>
        <v>0</v>
      </c>
      <c r="BL311" s="16" t="s">
        <v>206</v>
      </c>
      <c r="BM311" s="161" t="s">
        <v>568</v>
      </c>
    </row>
    <row r="312" spans="2:65" s="12" customFormat="1">
      <c r="B312" s="163"/>
      <c r="D312" s="164" t="s">
        <v>136</v>
      </c>
      <c r="E312" s="165" t="s">
        <v>1</v>
      </c>
      <c r="F312" s="166" t="s">
        <v>184</v>
      </c>
      <c r="H312" s="167">
        <v>10</v>
      </c>
      <c r="I312" s="168"/>
      <c r="L312" s="163"/>
      <c r="M312" s="169"/>
      <c r="N312" s="170"/>
      <c r="O312" s="170"/>
      <c r="P312" s="170"/>
      <c r="Q312" s="170"/>
      <c r="R312" s="170"/>
      <c r="S312" s="170"/>
      <c r="T312" s="171"/>
      <c r="AT312" s="165" t="s">
        <v>136</v>
      </c>
      <c r="AU312" s="165" t="s">
        <v>86</v>
      </c>
      <c r="AV312" s="12" t="s">
        <v>86</v>
      </c>
      <c r="AW312" s="12" t="s">
        <v>32</v>
      </c>
      <c r="AX312" s="12" t="s">
        <v>76</v>
      </c>
      <c r="AY312" s="165" t="s">
        <v>126</v>
      </c>
    </row>
    <row r="313" spans="2:65" s="13" customFormat="1">
      <c r="B313" s="172"/>
      <c r="D313" s="164" t="s">
        <v>136</v>
      </c>
      <c r="E313" s="173" t="s">
        <v>1</v>
      </c>
      <c r="F313" s="174" t="s">
        <v>140</v>
      </c>
      <c r="H313" s="175">
        <v>10</v>
      </c>
      <c r="I313" s="176"/>
      <c r="L313" s="172"/>
      <c r="M313" s="177"/>
      <c r="N313" s="178"/>
      <c r="O313" s="178"/>
      <c r="P313" s="178"/>
      <c r="Q313" s="178"/>
      <c r="R313" s="178"/>
      <c r="S313" s="178"/>
      <c r="T313" s="179"/>
      <c r="AT313" s="173" t="s">
        <v>136</v>
      </c>
      <c r="AU313" s="173" t="s">
        <v>86</v>
      </c>
      <c r="AV313" s="13" t="s">
        <v>134</v>
      </c>
      <c r="AW313" s="13" t="s">
        <v>32</v>
      </c>
      <c r="AX313" s="13" t="s">
        <v>84</v>
      </c>
      <c r="AY313" s="173" t="s">
        <v>126</v>
      </c>
    </row>
    <row r="314" spans="2:65" s="1" customFormat="1" ht="14.4" customHeight="1">
      <c r="B314" s="149"/>
      <c r="C314" s="150" t="s">
        <v>569</v>
      </c>
      <c r="D314" s="150" t="s">
        <v>129</v>
      </c>
      <c r="E314" s="151" t="s">
        <v>570</v>
      </c>
      <c r="F314" s="152" t="s">
        <v>571</v>
      </c>
      <c r="G314" s="153" t="s">
        <v>145</v>
      </c>
      <c r="H314" s="154">
        <v>10</v>
      </c>
      <c r="I314" s="155"/>
      <c r="J314" s="156">
        <f>ROUND(I314*H314,2)</f>
        <v>0</v>
      </c>
      <c r="K314" s="152" t="s">
        <v>133</v>
      </c>
      <c r="L314" s="31"/>
      <c r="M314" s="157" t="s">
        <v>1</v>
      </c>
      <c r="N314" s="158" t="s">
        <v>41</v>
      </c>
      <c r="O314" s="54"/>
      <c r="P314" s="159">
        <f>O314*H314</f>
        <v>0</v>
      </c>
      <c r="Q314" s="159">
        <v>1.3999999999999999E-4</v>
      </c>
      <c r="R314" s="159">
        <f>Q314*H314</f>
        <v>1.3999999999999998E-3</v>
      </c>
      <c r="S314" s="159">
        <v>0</v>
      </c>
      <c r="T314" s="160">
        <f>S314*H314</f>
        <v>0</v>
      </c>
      <c r="AR314" s="161" t="s">
        <v>206</v>
      </c>
      <c r="AT314" s="161" t="s">
        <v>129</v>
      </c>
      <c r="AU314" s="161" t="s">
        <v>86</v>
      </c>
      <c r="AY314" s="16" t="s">
        <v>126</v>
      </c>
      <c r="BE314" s="162">
        <f>IF(N314="základní",J314,0)</f>
        <v>0</v>
      </c>
      <c r="BF314" s="162">
        <f>IF(N314="snížená",J314,0)</f>
        <v>0</v>
      </c>
      <c r="BG314" s="162">
        <f>IF(N314="zákl. přenesená",J314,0)</f>
        <v>0</v>
      </c>
      <c r="BH314" s="162">
        <f>IF(N314="sníž. přenesená",J314,0)</f>
        <v>0</v>
      </c>
      <c r="BI314" s="162">
        <f>IF(N314="nulová",J314,0)</f>
        <v>0</v>
      </c>
      <c r="BJ314" s="16" t="s">
        <v>84</v>
      </c>
      <c r="BK314" s="162">
        <f>ROUND(I314*H314,2)</f>
        <v>0</v>
      </c>
      <c r="BL314" s="16" t="s">
        <v>206</v>
      </c>
      <c r="BM314" s="161" t="s">
        <v>572</v>
      </c>
    </row>
    <row r="315" spans="2:65" s="12" customFormat="1">
      <c r="B315" s="163"/>
      <c r="D315" s="164" t="s">
        <v>136</v>
      </c>
      <c r="E315" s="165" t="s">
        <v>1</v>
      </c>
      <c r="F315" s="166" t="s">
        <v>184</v>
      </c>
      <c r="H315" s="167">
        <v>10</v>
      </c>
      <c r="I315" s="168"/>
      <c r="L315" s="163"/>
      <c r="M315" s="169"/>
      <c r="N315" s="170"/>
      <c r="O315" s="170"/>
      <c r="P315" s="170"/>
      <c r="Q315" s="170"/>
      <c r="R315" s="170"/>
      <c r="S315" s="170"/>
      <c r="T315" s="171"/>
      <c r="AT315" s="165" t="s">
        <v>136</v>
      </c>
      <c r="AU315" s="165" t="s">
        <v>86</v>
      </c>
      <c r="AV315" s="12" t="s">
        <v>86</v>
      </c>
      <c r="AW315" s="12" t="s">
        <v>32</v>
      </c>
      <c r="AX315" s="12" t="s">
        <v>76</v>
      </c>
      <c r="AY315" s="165" t="s">
        <v>126</v>
      </c>
    </row>
    <row r="316" spans="2:65" s="13" customFormat="1">
      <c r="B316" s="172"/>
      <c r="D316" s="164" t="s">
        <v>136</v>
      </c>
      <c r="E316" s="173" t="s">
        <v>1</v>
      </c>
      <c r="F316" s="174" t="s">
        <v>140</v>
      </c>
      <c r="H316" s="175">
        <v>10</v>
      </c>
      <c r="I316" s="176"/>
      <c r="L316" s="172"/>
      <c r="M316" s="177"/>
      <c r="N316" s="178"/>
      <c r="O316" s="178"/>
      <c r="P316" s="178"/>
      <c r="Q316" s="178"/>
      <c r="R316" s="178"/>
      <c r="S316" s="178"/>
      <c r="T316" s="179"/>
      <c r="AT316" s="173" t="s">
        <v>136</v>
      </c>
      <c r="AU316" s="173" t="s">
        <v>86</v>
      </c>
      <c r="AV316" s="13" t="s">
        <v>134</v>
      </c>
      <c r="AW316" s="13" t="s">
        <v>32</v>
      </c>
      <c r="AX316" s="13" t="s">
        <v>84</v>
      </c>
      <c r="AY316" s="173" t="s">
        <v>126</v>
      </c>
    </row>
    <row r="317" spans="2:65" s="1" customFormat="1" ht="14.4" customHeight="1">
      <c r="B317" s="149"/>
      <c r="C317" s="150" t="s">
        <v>573</v>
      </c>
      <c r="D317" s="150" t="s">
        <v>129</v>
      </c>
      <c r="E317" s="151" t="s">
        <v>574</v>
      </c>
      <c r="F317" s="152" t="s">
        <v>575</v>
      </c>
      <c r="G317" s="153" t="s">
        <v>145</v>
      </c>
      <c r="H317" s="154">
        <v>10</v>
      </c>
      <c r="I317" s="155"/>
      <c r="J317" s="156">
        <f>ROUND(I317*H317,2)</f>
        <v>0</v>
      </c>
      <c r="K317" s="152" t="s">
        <v>133</v>
      </c>
      <c r="L317" s="31"/>
      <c r="M317" s="157" t="s">
        <v>1</v>
      </c>
      <c r="N317" s="158" t="s">
        <v>41</v>
      </c>
      <c r="O317" s="54"/>
      <c r="P317" s="159">
        <f>O317*H317</f>
        <v>0</v>
      </c>
      <c r="Q317" s="159">
        <v>1.2E-4</v>
      </c>
      <c r="R317" s="159">
        <f>Q317*H317</f>
        <v>1.2000000000000001E-3</v>
      </c>
      <c r="S317" s="159">
        <v>0</v>
      </c>
      <c r="T317" s="160">
        <f>S317*H317</f>
        <v>0</v>
      </c>
      <c r="AR317" s="161" t="s">
        <v>206</v>
      </c>
      <c r="AT317" s="161" t="s">
        <v>129</v>
      </c>
      <c r="AU317" s="161" t="s">
        <v>86</v>
      </c>
      <c r="AY317" s="16" t="s">
        <v>126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6" t="s">
        <v>84</v>
      </c>
      <c r="BK317" s="162">
        <f>ROUND(I317*H317,2)</f>
        <v>0</v>
      </c>
      <c r="BL317" s="16" t="s">
        <v>206</v>
      </c>
      <c r="BM317" s="161" t="s">
        <v>576</v>
      </c>
    </row>
    <row r="318" spans="2:65" s="12" customFormat="1">
      <c r="B318" s="163"/>
      <c r="D318" s="164" t="s">
        <v>136</v>
      </c>
      <c r="E318" s="165" t="s">
        <v>1</v>
      </c>
      <c r="F318" s="166" t="s">
        <v>184</v>
      </c>
      <c r="H318" s="167">
        <v>10</v>
      </c>
      <c r="I318" s="168"/>
      <c r="L318" s="163"/>
      <c r="M318" s="169"/>
      <c r="N318" s="170"/>
      <c r="O318" s="170"/>
      <c r="P318" s="170"/>
      <c r="Q318" s="170"/>
      <c r="R318" s="170"/>
      <c r="S318" s="170"/>
      <c r="T318" s="171"/>
      <c r="AT318" s="165" t="s">
        <v>136</v>
      </c>
      <c r="AU318" s="165" t="s">
        <v>86</v>
      </c>
      <c r="AV318" s="12" t="s">
        <v>86</v>
      </c>
      <c r="AW318" s="12" t="s">
        <v>32</v>
      </c>
      <c r="AX318" s="12" t="s">
        <v>76</v>
      </c>
      <c r="AY318" s="165" t="s">
        <v>126</v>
      </c>
    </row>
    <row r="319" spans="2:65" s="13" customFormat="1">
      <c r="B319" s="172"/>
      <c r="D319" s="164" t="s">
        <v>136</v>
      </c>
      <c r="E319" s="173" t="s">
        <v>1</v>
      </c>
      <c r="F319" s="174" t="s">
        <v>140</v>
      </c>
      <c r="H319" s="175">
        <v>10</v>
      </c>
      <c r="I319" s="176"/>
      <c r="L319" s="172"/>
      <c r="M319" s="177"/>
      <c r="N319" s="178"/>
      <c r="O319" s="178"/>
      <c r="P319" s="178"/>
      <c r="Q319" s="178"/>
      <c r="R319" s="178"/>
      <c r="S319" s="178"/>
      <c r="T319" s="179"/>
      <c r="AT319" s="173" t="s">
        <v>136</v>
      </c>
      <c r="AU319" s="173" t="s">
        <v>86</v>
      </c>
      <c r="AV319" s="13" t="s">
        <v>134</v>
      </c>
      <c r="AW319" s="13" t="s">
        <v>32</v>
      </c>
      <c r="AX319" s="13" t="s">
        <v>84</v>
      </c>
      <c r="AY319" s="173" t="s">
        <v>126</v>
      </c>
    </row>
    <row r="320" spans="2:65" s="1" customFormat="1" ht="14.4" customHeight="1">
      <c r="B320" s="149"/>
      <c r="C320" s="150" t="s">
        <v>577</v>
      </c>
      <c r="D320" s="150" t="s">
        <v>129</v>
      </c>
      <c r="E320" s="151" t="s">
        <v>578</v>
      </c>
      <c r="F320" s="152" t="s">
        <v>579</v>
      </c>
      <c r="G320" s="153" t="s">
        <v>145</v>
      </c>
      <c r="H320" s="154">
        <v>10</v>
      </c>
      <c r="I320" s="155"/>
      <c r="J320" s="156">
        <f>ROUND(I320*H320,2)</f>
        <v>0</v>
      </c>
      <c r="K320" s="152" t="s">
        <v>133</v>
      </c>
      <c r="L320" s="31"/>
      <c r="M320" s="157" t="s">
        <v>1</v>
      </c>
      <c r="N320" s="158" t="s">
        <v>41</v>
      </c>
      <c r="O320" s="54"/>
      <c r="P320" s="159">
        <f>O320*H320</f>
        <v>0</v>
      </c>
      <c r="Q320" s="159">
        <v>1.2E-4</v>
      </c>
      <c r="R320" s="159">
        <f>Q320*H320</f>
        <v>1.2000000000000001E-3</v>
      </c>
      <c r="S320" s="159">
        <v>0</v>
      </c>
      <c r="T320" s="160">
        <f>S320*H320</f>
        <v>0</v>
      </c>
      <c r="AR320" s="161" t="s">
        <v>206</v>
      </c>
      <c r="AT320" s="161" t="s">
        <v>129</v>
      </c>
      <c r="AU320" s="161" t="s">
        <v>86</v>
      </c>
      <c r="AY320" s="16" t="s">
        <v>126</v>
      </c>
      <c r="BE320" s="162">
        <f>IF(N320="základní",J320,0)</f>
        <v>0</v>
      </c>
      <c r="BF320" s="162">
        <f>IF(N320="snížená",J320,0)</f>
        <v>0</v>
      </c>
      <c r="BG320" s="162">
        <f>IF(N320="zákl. přenesená",J320,0)</f>
        <v>0</v>
      </c>
      <c r="BH320" s="162">
        <f>IF(N320="sníž. přenesená",J320,0)</f>
        <v>0</v>
      </c>
      <c r="BI320" s="162">
        <f>IF(N320="nulová",J320,0)</f>
        <v>0</v>
      </c>
      <c r="BJ320" s="16" t="s">
        <v>84</v>
      </c>
      <c r="BK320" s="162">
        <f>ROUND(I320*H320,2)</f>
        <v>0</v>
      </c>
      <c r="BL320" s="16" t="s">
        <v>206</v>
      </c>
      <c r="BM320" s="161" t="s">
        <v>580</v>
      </c>
    </row>
    <row r="321" spans="2:65" s="12" customFormat="1">
      <c r="B321" s="163"/>
      <c r="D321" s="164" t="s">
        <v>136</v>
      </c>
      <c r="E321" s="165" t="s">
        <v>1</v>
      </c>
      <c r="F321" s="166" t="s">
        <v>184</v>
      </c>
      <c r="H321" s="167">
        <v>10</v>
      </c>
      <c r="I321" s="168"/>
      <c r="L321" s="163"/>
      <c r="M321" s="169"/>
      <c r="N321" s="170"/>
      <c r="O321" s="170"/>
      <c r="P321" s="170"/>
      <c r="Q321" s="170"/>
      <c r="R321" s="170"/>
      <c r="S321" s="170"/>
      <c r="T321" s="171"/>
      <c r="AT321" s="165" t="s">
        <v>136</v>
      </c>
      <c r="AU321" s="165" t="s">
        <v>86</v>
      </c>
      <c r="AV321" s="12" t="s">
        <v>86</v>
      </c>
      <c r="AW321" s="12" t="s">
        <v>32</v>
      </c>
      <c r="AX321" s="12" t="s">
        <v>76</v>
      </c>
      <c r="AY321" s="165" t="s">
        <v>126</v>
      </c>
    </row>
    <row r="322" spans="2:65" s="13" customFormat="1">
      <c r="B322" s="172"/>
      <c r="D322" s="164" t="s">
        <v>136</v>
      </c>
      <c r="E322" s="173" t="s">
        <v>1</v>
      </c>
      <c r="F322" s="174" t="s">
        <v>140</v>
      </c>
      <c r="H322" s="175">
        <v>10</v>
      </c>
      <c r="I322" s="176"/>
      <c r="L322" s="172"/>
      <c r="M322" s="177"/>
      <c r="N322" s="178"/>
      <c r="O322" s="178"/>
      <c r="P322" s="178"/>
      <c r="Q322" s="178"/>
      <c r="R322" s="178"/>
      <c r="S322" s="178"/>
      <c r="T322" s="179"/>
      <c r="AT322" s="173" t="s">
        <v>136</v>
      </c>
      <c r="AU322" s="173" t="s">
        <v>86</v>
      </c>
      <c r="AV322" s="13" t="s">
        <v>134</v>
      </c>
      <c r="AW322" s="13" t="s">
        <v>32</v>
      </c>
      <c r="AX322" s="13" t="s">
        <v>84</v>
      </c>
      <c r="AY322" s="173" t="s">
        <v>126</v>
      </c>
    </row>
    <row r="323" spans="2:65" s="1" customFormat="1" ht="14.4" customHeight="1">
      <c r="B323" s="149"/>
      <c r="C323" s="150" t="s">
        <v>581</v>
      </c>
      <c r="D323" s="150" t="s">
        <v>129</v>
      </c>
      <c r="E323" s="151" t="s">
        <v>582</v>
      </c>
      <c r="F323" s="152" t="s">
        <v>583</v>
      </c>
      <c r="G323" s="153" t="s">
        <v>145</v>
      </c>
      <c r="H323" s="154">
        <v>42.39</v>
      </c>
      <c r="I323" s="155"/>
      <c r="J323" s="156">
        <f>ROUND(I323*H323,2)</f>
        <v>0</v>
      </c>
      <c r="K323" s="152" t="s">
        <v>133</v>
      </c>
      <c r="L323" s="31"/>
      <c r="M323" s="157" t="s">
        <v>1</v>
      </c>
      <c r="N323" s="158" t="s">
        <v>41</v>
      </c>
      <c r="O323" s="54"/>
      <c r="P323" s="159">
        <f>O323*H323</f>
        <v>0</v>
      </c>
      <c r="Q323" s="159">
        <v>0</v>
      </c>
      <c r="R323" s="159">
        <f>Q323*H323</f>
        <v>0</v>
      </c>
      <c r="S323" s="159">
        <v>0</v>
      </c>
      <c r="T323" s="160">
        <f>S323*H323</f>
        <v>0</v>
      </c>
      <c r="AR323" s="161" t="s">
        <v>206</v>
      </c>
      <c r="AT323" s="161" t="s">
        <v>129</v>
      </c>
      <c r="AU323" s="161" t="s">
        <v>86</v>
      </c>
      <c r="AY323" s="16" t="s">
        <v>126</v>
      </c>
      <c r="BE323" s="162">
        <f>IF(N323="základní",J323,0)</f>
        <v>0</v>
      </c>
      <c r="BF323" s="162">
        <f>IF(N323="snížená",J323,0)</f>
        <v>0</v>
      </c>
      <c r="BG323" s="162">
        <f>IF(N323="zákl. přenesená",J323,0)</f>
        <v>0</v>
      </c>
      <c r="BH323" s="162">
        <f>IF(N323="sníž. přenesená",J323,0)</f>
        <v>0</v>
      </c>
      <c r="BI323" s="162">
        <f>IF(N323="nulová",J323,0)</f>
        <v>0</v>
      </c>
      <c r="BJ323" s="16" t="s">
        <v>84</v>
      </c>
      <c r="BK323" s="162">
        <f>ROUND(I323*H323,2)</f>
        <v>0</v>
      </c>
      <c r="BL323" s="16" t="s">
        <v>206</v>
      </c>
      <c r="BM323" s="161" t="s">
        <v>584</v>
      </c>
    </row>
    <row r="324" spans="2:65" s="12" customFormat="1">
      <c r="B324" s="163"/>
      <c r="D324" s="164" t="s">
        <v>136</v>
      </c>
      <c r="E324" s="165" t="s">
        <v>1</v>
      </c>
      <c r="F324" s="166" t="s">
        <v>585</v>
      </c>
      <c r="H324" s="167">
        <v>42.39</v>
      </c>
      <c r="I324" s="168"/>
      <c r="L324" s="163"/>
      <c r="M324" s="169"/>
      <c r="N324" s="170"/>
      <c r="O324" s="170"/>
      <c r="P324" s="170"/>
      <c r="Q324" s="170"/>
      <c r="R324" s="170"/>
      <c r="S324" s="170"/>
      <c r="T324" s="171"/>
      <c r="AT324" s="165" t="s">
        <v>136</v>
      </c>
      <c r="AU324" s="165" t="s">
        <v>86</v>
      </c>
      <c r="AV324" s="12" t="s">
        <v>86</v>
      </c>
      <c r="AW324" s="12" t="s">
        <v>32</v>
      </c>
      <c r="AX324" s="12" t="s">
        <v>76</v>
      </c>
      <c r="AY324" s="165" t="s">
        <v>126</v>
      </c>
    </row>
    <row r="325" spans="2:65" s="13" customFormat="1">
      <c r="B325" s="172"/>
      <c r="D325" s="164" t="s">
        <v>136</v>
      </c>
      <c r="E325" s="173" t="s">
        <v>1</v>
      </c>
      <c r="F325" s="174" t="s">
        <v>140</v>
      </c>
      <c r="H325" s="175">
        <v>42.39</v>
      </c>
      <c r="I325" s="176"/>
      <c r="L325" s="172"/>
      <c r="M325" s="177"/>
      <c r="N325" s="178"/>
      <c r="O325" s="178"/>
      <c r="P325" s="178"/>
      <c r="Q325" s="178"/>
      <c r="R325" s="178"/>
      <c r="S325" s="178"/>
      <c r="T325" s="179"/>
      <c r="AT325" s="173" t="s">
        <v>136</v>
      </c>
      <c r="AU325" s="173" t="s">
        <v>86</v>
      </c>
      <c r="AV325" s="13" t="s">
        <v>134</v>
      </c>
      <c r="AW325" s="13" t="s">
        <v>32</v>
      </c>
      <c r="AX325" s="13" t="s">
        <v>84</v>
      </c>
      <c r="AY325" s="173" t="s">
        <v>126</v>
      </c>
    </row>
    <row r="326" spans="2:65" s="1" customFormat="1" ht="14.4" customHeight="1">
      <c r="B326" s="149"/>
      <c r="C326" s="150" t="s">
        <v>586</v>
      </c>
      <c r="D326" s="150" t="s">
        <v>129</v>
      </c>
      <c r="E326" s="151" t="s">
        <v>587</v>
      </c>
      <c r="F326" s="152" t="s">
        <v>588</v>
      </c>
      <c r="G326" s="153" t="s">
        <v>145</v>
      </c>
      <c r="H326" s="154">
        <v>42.39</v>
      </c>
      <c r="I326" s="155"/>
      <c r="J326" s="156">
        <f>ROUND(I326*H326,2)</f>
        <v>0</v>
      </c>
      <c r="K326" s="152" t="s">
        <v>133</v>
      </c>
      <c r="L326" s="31"/>
      <c r="M326" s="157" t="s">
        <v>1</v>
      </c>
      <c r="N326" s="158" t="s">
        <v>41</v>
      </c>
      <c r="O326" s="54"/>
      <c r="P326" s="159">
        <f>O326*H326</f>
        <v>0</v>
      </c>
      <c r="Q326" s="159">
        <v>0</v>
      </c>
      <c r="R326" s="159">
        <f>Q326*H326</f>
        <v>0</v>
      </c>
      <c r="S326" s="159">
        <v>0</v>
      </c>
      <c r="T326" s="160">
        <f>S326*H326</f>
        <v>0</v>
      </c>
      <c r="AR326" s="161" t="s">
        <v>206</v>
      </c>
      <c r="AT326" s="161" t="s">
        <v>129</v>
      </c>
      <c r="AU326" s="161" t="s">
        <v>86</v>
      </c>
      <c r="AY326" s="16" t="s">
        <v>126</v>
      </c>
      <c r="BE326" s="162">
        <f>IF(N326="základní",J326,0)</f>
        <v>0</v>
      </c>
      <c r="BF326" s="162">
        <f>IF(N326="snížená",J326,0)</f>
        <v>0</v>
      </c>
      <c r="BG326" s="162">
        <f>IF(N326="zákl. přenesená",J326,0)</f>
        <v>0</v>
      </c>
      <c r="BH326" s="162">
        <f>IF(N326="sníž. přenesená",J326,0)</f>
        <v>0</v>
      </c>
      <c r="BI326" s="162">
        <f>IF(N326="nulová",J326,0)</f>
        <v>0</v>
      </c>
      <c r="BJ326" s="16" t="s">
        <v>84</v>
      </c>
      <c r="BK326" s="162">
        <f>ROUND(I326*H326,2)</f>
        <v>0</v>
      </c>
      <c r="BL326" s="16" t="s">
        <v>206</v>
      </c>
      <c r="BM326" s="161" t="s">
        <v>589</v>
      </c>
    </row>
    <row r="327" spans="2:65" s="12" customFormat="1">
      <c r="B327" s="163"/>
      <c r="D327" s="164" t="s">
        <v>136</v>
      </c>
      <c r="E327" s="165" t="s">
        <v>1</v>
      </c>
      <c r="F327" s="166" t="s">
        <v>585</v>
      </c>
      <c r="H327" s="167">
        <v>42.39</v>
      </c>
      <c r="I327" s="168"/>
      <c r="L327" s="163"/>
      <c r="M327" s="169"/>
      <c r="N327" s="170"/>
      <c r="O327" s="170"/>
      <c r="P327" s="170"/>
      <c r="Q327" s="170"/>
      <c r="R327" s="170"/>
      <c r="S327" s="170"/>
      <c r="T327" s="171"/>
      <c r="AT327" s="165" t="s">
        <v>136</v>
      </c>
      <c r="AU327" s="165" t="s">
        <v>86</v>
      </c>
      <c r="AV327" s="12" t="s">
        <v>86</v>
      </c>
      <c r="AW327" s="12" t="s">
        <v>32</v>
      </c>
      <c r="AX327" s="12" t="s">
        <v>76</v>
      </c>
      <c r="AY327" s="165" t="s">
        <v>126</v>
      </c>
    </row>
    <row r="328" spans="2:65" s="13" customFormat="1">
      <c r="B328" s="172"/>
      <c r="D328" s="164" t="s">
        <v>136</v>
      </c>
      <c r="E328" s="173" t="s">
        <v>1</v>
      </c>
      <c r="F328" s="174" t="s">
        <v>140</v>
      </c>
      <c r="H328" s="175">
        <v>42.39</v>
      </c>
      <c r="I328" s="176"/>
      <c r="L328" s="172"/>
      <c r="M328" s="177"/>
      <c r="N328" s="178"/>
      <c r="O328" s="178"/>
      <c r="P328" s="178"/>
      <c r="Q328" s="178"/>
      <c r="R328" s="178"/>
      <c r="S328" s="178"/>
      <c r="T328" s="179"/>
      <c r="AT328" s="173" t="s">
        <v>136</v>
      </c>
      <c r="AU328" s="173" t="s">
        <v>86</v>
      </c>
      <c r="AV328" s="13" t="s">
        <v>134</v>
      </c>
      <c r="AW328" s="13" t="s">
        <v>32</v>
      </c>
      <c r="AX328" s="13" t="s">
        <v>84</v>
      </c>
      <c r="AY328" s="173" t="s">
        <v>126</v>
      </c>
    </row>
    <row r="329" spans="2:65" s="1" customFormat="1" ht="14.4" customHeight="1">
      <c r="B329" s="149"/>
      <c r="C329" s="150" t="s">
        <v>590</v>
      </c>
      <c r="D329" s="150" t="s">
        <v>129</v>
      </c>
      <c r="E329" s="151" t="s">
        <v>591</v>
      </c>
      <c r="F329" s="152" t="s">
        <v>592</v>
      </c>
      <c r="G329" s="153" t="s">
        <v>145</v>
      </c>
      <c r="H329" s="154">
        <v>42.39</v>
      </c>
      <c r="I329" s="155"/>
      <c r="J329" s="156">
        <f>ROUND(I329*H329,2)</f>
        <v>0</v>
      </c>
      <c r="K329" s="152" t="s">
        <v>133</v>
      </c>
      <c r="L329" s="31"/>
      <c r="M329" s="157" t="s">
        <v>1</v>
      </c>
      <c r="N329" s="158" t="s">
        <v>41</v>
      </c>
      <c r="O329" s="54"/>
      <c r="P329" s="159">
        <f>O329*H329</f>
        <v>0</v>
      </c>
      <c r="Q329" s="159">
        <v>1.5E-3</v>
      </c>
      <c r="R329" s="159">
        <f>Q329*H329</f>
        <v>6.3585000000000003E-2</v>
      </c>
      <c r="S329" s="159">
        <v>0</v>
      </c>
      <c r="T329" s="160">
        <f>S329*H329</f>
        <v>0</v>
      </c>
      <c r="AR329" s="161" t="s">
        <v>206</v>
      </c>
      <c r="AT329" s="161" t="s">
        <v>129</v>
      </c>
      <c r="AU329" s="161" t="s">
        <v>86</v>
      </c>
      <c r="AY329" s="16" t="s">
        <v>126</v>
      </c>
      <c r="BE329" s="162">
        <f>IF(N329="základní",J329,0)</f>
        <v>0</v>
      </c>
      <c r="BF329" s="162">
        <f>IF(N329="snížená",J329,0)</f>
        <v>0</v>
      </c>
      <c r="BG329" s="162">
        <f>IF(N329="zákl. přenesená",J329,0)</f>
        <v>0</v>
      </c>
      <c r="BH329" s="162">
        <f>IF(N329="sníž. přenesená",J329,0)</f>
        <v>0</v>
      </c>
      <c r="BI329" s="162">
        <f>IF(N329="nulová",J329,0)</f>
        <v>0</v>
      </c>
      <c r="BJ329" s="16" t="s">
        <v>84</v>
      </c>
      <c r="BK329" s="162">
        <f>ROUND(I329*H329,2)</f>
        <v>0</v>
      </c>
      <c r="BL329" s="16" t="s">
        <v>206</v>
      </c>
      <c r="BM329" s="161" t="s">
        <v>593</v>
      </c>
    </row>
    <row r="330" spans="2:65" s="12" customFormat="1">
      <c r="B330" s="163"/>
      <c r="D330" s="164" t="s">
        <v>136</v>
      </c>
      <c r="E330" s="165" t="s">
        <v>1</v>
      </c>
      <c r="F330" s="166" t="s">
        <v>585</v>
      </c>
      <c r="H330" s="167">
        <v>42.39</v>
      </c>
      <c r="I330" s="168"/>
      <c r="L330" s="163"/>
      <c r="M330" s="169"/>
      <c r="N330" s="170"/>
      <c r="O330" s="170"/>
      <c r="P330" s="170"/>
      <c r="Q330" s="170"/>
      <c r="R330" s="170"/>
      <c r="S330" s="170"/>
      <c r="T330" s="171"/>
      <c r="AT330" s="165" t="s">
        <v>136</v>
      </c>
      <c r="AU330" s="165" t="s">
        <v>86</v>
      </c>
      <c r="AV330" s="12" t="s">
        <v>86</v>
      </c>
      <c r="AW330" s="12" t="s">
        <v>32</v>
      </c>
      <c r="AX330" s="12" t="s">
        <v>76</v>
      </c>
      <c r="AY330" s="165" t="s">
        <v>126</v>
      </c>
    </row>
    <row r="331" spans="2:65" s="13" customFormat="1">
      <c r="B331" s="172"/>
      <c r="D331" s="164" t="s">
        <v>136</v>
      </c>
      <c r="E331" s="173" t="s">
        <v>1</v>
      </c>
      <c r="F331" s="174" t="s">
        <v>140</v>
      </c>
      <c r="H331" s="175">
        <v>42.39</v>
      </c>
      <c r="I331" s="176"/>
      <c r="L331" s="172"/>
      <c r="M331" s="177"/>
      <c r="N331" s="178"/>
      <c r="O331" s="178"/>
      <c r="P331" s="178"/>
      <c r="Q331" s="178"/>
      <c r="R331" s="178"/>
      <c r="S331" s="178"/>
      <c r="T331" s="179"/>
      <c r="AT331" s="173" t="s">
        <v>136</v>
      </c>
      <c r="AU331" s="173" t="s">
        <v>86</v>
      </c>
      <c r="AV331" s="13" t="s">
        <v>134</v>
      </c>
      <c r="AW331" s="13" t="s">
        <v>32</v>
      </c>
      <c r="AX331" s="13" t="s">
        <v>84</v>
      </c>
      <c r="AY331" s="173" t="s">
        <v>126</v>
      </c>
    </row>
    <row r="332" spans="2:65" s="1" customFormat="1" ht="14.4" customHeight="1">
      <c r="B332" s="149"/>
      <c r="C332" s="180" t="s">
        <v>594</v>
      </c>
      <c r="D332" s="180" t="s">
        <v>159</v>
      </c>
      <c r="E332" s="181" t="s">
        <v>595</v>
      </c>
      <c r="F332" s="182" t="s">
        <v>596</v>
      </c>
      <c r="G332" s="183" t="s">
        <v>145</v>
      </c>
      <c r="H332" s="184">
        <v>42.39</v>
      </c>
      <c r="I332" s="185"/>
      <c r="J332" s="186">
        <f>ROUND(I332*H332,2)</f>
        <v>0</v>
      </c>
      <c r="K332" s="182" t="s">
        <v>1</v>
      </c>
      <c r="L332" s="187"/>
      <c r="M332" s="188" t="s">
        <v>1</v>
      </c>
      <c r="N332" s="189" t="s">
        <v>41</v>
      </c>
      <c r="O332" s="54"/>
      <c r="P332" s="159">
        <f>O332*H332</f>
        <v>0</v>
      </c>
      <c r="Q332" s="159">
        <v>0</v>
      </c>
      <c r="R332" s="159">
        <f>Q332*H332</f>
        <v>0</v>
      </c>
      <c r="S332" s="159">
        <v>0</v>
      </c>
      <c r="T332" s="160">
        <f>S332*H332</f>
        <v>0</v>
      </c>
      <c r="AR332" s="161" t="s">
        <v>214</v>
      </c>
      <c r="AT332" s="161" t="s">
        <v>159</v>
      </c>
      <c r="AU332" s="161" t="s">
        <v>86</v>
      </c>
      <c r="AY332" s="16" t="s">
        <v>126</v>
      </c>
      <c r="BE332" s="162">
        <f>IF(N332="základní",J332,0)</f>
        <v>0</v>
      </c>
      <c r="BF332" s="162">
        <f>IF(N332="snížená",J332,0)</f>
        <v>0</v>
      </c>
      <c r="BG332" s="162">
        <f>IF(N332="zákl. přenesená",J332,0)</f>
        <v>0</v>
      </c>
      <c r="BH332" s="162">
        <f>IF(N332="sníž. přenesená",J332,0)</f>
        <v>0</v>
      </c>
      <c r="BI332" s="162">
        <f>IF(N332="nulová",J332,0)</f>
        <v>0</v>
      </c>
      <c r="BJ332" s="16" t="s">
        <v>84</v>
      </c>
      <c r="BK332" s="162">
        <f>ROUND(I332*H332,2)</f>
        <v>0</v>
      </c>
      <c r="BL332" s="16" t="s">
        <v>206</v>
      </c>
      <c r="BM332" s="161" t="s">
        <v>597</v>
      </c>
    </row>
    <row r="333" spans="2:65" s="12" customFormat="1">
      <c r="B333" s="163"/>
      <c r="D333" s="164" t="s">
        <v>136</v>
      </c>
      <c r="E333" s="165" t="s">
        <v>1</v>
      </c>
      <c r="F333" s="166" t="s">
        <v>585</v>
      </c>
      <c r="H333" s="167">
        <v>42.39</v>
      </c>
      <c r="I333" s="168"/>
      <c r="L333" s="163"/>
      <c r="M333" s="169"/>
      <c r="N333" s="170"/>
      <c r="O333" s="170"/>
      <c r="P333" s="170"/>
      <c r="Q333" s="170"/>
      <c r="R333" s="170"/>
      <c r="S333" s="170"/>
      <c r="T333" s="171"/>
      <c r="AT333" s="165" t="s">
        <v>136</v>
      </c>
      <c r="AU333" s="165" t="s">
        <v>86</v>
      </c>
      <c r="AV333" s="12" t="s">
        <v>86</v>
      </c>
      <c r="AW333" s="12" t="s">
        <v>32</v>
      </c>
      <c r="AX333" s="12" t="s">
        <v>76</v>
      </c>
      <c r="AY333" s="165" t="s">
        <v>126</v>
      </c>
    </row>
    <row r="334" spans="2:65" s="13" customFormat="1">
      <c r="B334" s="172"/>
      <c r="D334" s="164" t="s">
        <v>136</v>
      </c>
      <c r="E334" s="173" t="s">
        <v>1</v>
      </c>
      <c r="F334" s="174" t="s">
        <v>140</v>
      </c>
      <c r="H334" s="175">
        <v>42.39</v>
      </c>
      <c r="I334" s="176"/>
      <c r="L334" s="172"/>
      <c r="M334" s="177"/>
      <c r="N334" s="178"/>
      <c r="O334" s="178"/>
      <c r="P334" s="178"/>
      <c r="Q334" s="178"/>
      <c r="R334" s="178"/>
      <c r="S334" s="178"/>
      <c r="T334" s="179"/>
      <c r="AT334" s="173" t="s">
        <v>136</v>
      </c>
      <c r="AU334" s="173" t="s">
        <v>86</v>
      </c>
      <c r="AV334" s="13" t="s">
        <v>134</v>
      </c>
      <c r="AW334" s="13" t="s">
        <v>32</v>
      </c>
      <c r="AX334" s="13" t="s">
        <v>84</v>
      </c>
      <c r="AY334" s="173" t="s">
        <v>126</v>
      </c>
    </row>
    <row r="335" spans="2:65" s="1" customFormat="1" ht="14.4" customHeight="1">
      <c r="B335" s="149"/>
      <c r="C335" s="180" t="s">
        <v>598</v>
      </c>
      <c r="D335" s="180" t="s">
        <v>159</v>
      </c>
      <c r="E335" s="181" t="s">
        <v>599</v>
      </c>
      <c r="F335" s="182" t="s">
        <v>600</v>
      </c>
      <c r="G335" s="183" t="s">
        <v>132</v>
      </c>
      <c r="H335" s="184">
        <v>14.13</v>
      </c>
      <c r="I335" s="185"/>
      <c r="J335" s="186">
        <f>ROUND(I335*H335,2)</f>
        <v>0</v>
      </c>
      <c r="K335" s="182" t="s">
        <v>1</v>
      </c>
      <c r="L335" s="187"/>
      <c r="M335" s="188" t="s">
        <v>1</v>
      </c>
      <c r="N335" s="189" t="s">
        <v>41</v>
      </c>
      <c r="O335" s="54"/>
      <c r="P335" s="159">
        <f>O335*H335</f>
        <v>0</v>
      </c>
      <c r="Q335" s="159">
        <v>0</v>
      </c>
      <c r="R335" s="159">
        <f>Q335*H335</f>
        <v>0</v>
      </c>
      <c r="S335" s="159">
        <v>0</v>
      </c>
      <c r="T335" s="160">
        <f>S335*H335</f>
        <v>0</v>
      </c>
      <c r="AR335" s="161" t="s">
        <v>214</v>
      </c>
      <c r="AT335" s="161" t="s">
        <v>159</v>
      </c>
      <c r="AU335" s="161" t="s">
        <v>86</v>
      </c>
      <c r="AY335" s="16" t="s">
        <v>126</v>
      </c>
      <c r="BE335" s="162">
        <f>IF(N335="základní",J335,0)</f>
        <v>0</v>
      </c>
      <c r="BF335" s="162">
        <f>IF(N335="snížená",J335,0)</f>
        <v>0</v>
      </c>
      <c r="BG335" s="162">
        <f>IF(N335="zákl. přenesená",J335,0)</f>
        <v>0</v>
      </c>
      <c r="BH335" s="162">
        <f>IF(N335="sníž. přenesená",J335,0)</f>
        <v>0</v>
      </c>
      <c r="BI335" s="162">
        <f>IF(N335="nulová",J335,0)</f>
        <v>0</v>
      </c>
      <c r="BJ335" s="16" t="s">
        <v>84</v>
      </c>
      <c r="BK335" s="162">
        <f>ROUND(I335*H335,2)</f>
        <v>0</v>
      </c>
      <c r="BL335" s="16" t="s">
        <v>206</v>
      </c>
      <c r="BM335" s="161" t="s">
        <v>601</v>
      </c>
    </row>
    <row r="336" spans="2:65" s="11" customFormat="1" ht="22.8" customHeight="1">
      <c r="B336" s="136"/>
      <c r="D336" s="137" t="s">
        <v>75</v>
      </c>
      <c r="E336" s="147" t="s">
        <v>602</v>
      </c>
      <c r="F336" s="147" t="s">
        <v>603</v>
      </c>
      <c r="I336" s="139"/>
      <c r="J336" s="148">
        <f>BK336</f>
        <v>0</v>
      </c>
      <c r="L336" s="136"/>
      <c r="M336" s="141"/>
      <c r="N336" s="142"/>
      <c r="O336" s="142"/>
      <c r="P336" s="143">
        <f>SUM(P337:P368)</f>
        <v>0</v>
      </c>
      <c r="Q336" s="142"/>
      <c r="R336" s="143">
        <f>SUM(R337:R368)</f>
        <v>0.36478538000000005</v>
      </c>
      <c r="S336" s="142"/>
      <c r="T336" s="144">
        <f>SUM(T337:T368)</f>
        <v>7.7454430000000005E-2</v>
      </c>
      <c r="AR336" s="137" t="s">
        <v>86</v>
      </c>
      <c r="AT336" s="145" t="s">
        <v>75</v>
      </c>
      <c r="AU336" s="145" t="s">
        <v>84</v>
      </c>
      <c r="AY336" s="137" t="s">
        <v>126</v>
      </c>
      <c r="BK336" s="146">
        <f>SUM(BK337:BK368)</f>
        <v>0</v>
      </c>
    </row>
    <row r="337" spans="2:65" s="1" customFormat="1" ht="14.4" customHeight="1">
      <c r="B337" s="149"/>
      <c r="C337" s="150" t="s">
        <v>604</v>
      </c>
      <c r="D337" s="150" t="s">
        <v>129</v>
      </c>
      <c r="E337" s="151" t="s">
        <v>605</v>
      </c>
      <c r="F337" s="152" t="s">
        <v>606</v>
      </c>
      <c r="G337" s="153" t="s">
        <v>145</v>
      </c>
      <c r="H337" s="154">
        <v>249.85300000000001</v>
      </c>
      <c r="I337" s="155"/>
      <c r="J337" s="156">
        <f>ROUND(I337*H337,2)</f>
        <v>0</v>
      </c>
      <c r="K337" s="152" t="s">
        <v>133</v>
      </c>
      <c r="L337" s="31"/>
      <c r="M337" s="157" t="s">
        <v>1</v>
      </c>
      <c r="N337" s="158" t="s">
        <v>41</v>
      </c>
      <c r="O337" s="54"/>
      <c r="P337" s="159">
        <f>O337*H337</f>
        <v>0</v>
      </c>
      <c r="Q337" s="159">
        <v>1E-3</v>
      </c>
      <c r="R337" s="159">
        <f>Q337*H337</f>
        <v>0.24985300000000002</v>
      </c>
      <c r="S337" s="159">
        <v>3.1E-4</v>
      </c>
      <c r="T337" s="160">
        <f>S337*H337</f>
        <v>7.7454430000000005E-2</v>
      </c>
      <c r="AR337" s="161" t="s">
        <v>206</v>
      </c>
      <c r="AT337" s="161" t="s">
        <v>129</v>
      </c>
      <c r="AU337" s="161" t="s">
        <v>86</v>
      </c>
      <c r="AY337" s="16" t="s">
        <v>126</v>
      </c>
      <c r="BE337" s="162">
        <f>IF(N337="základní",J337,0)</f>
        <v>0</v>
      </c>
      <c r="BF337" s="162">
        <f>IF(N337="snížená",J337,0)</f>
        <v>0</v>
      </c>
      <c r="BG337" s="162">
        <f>IF(N337="zákl. přenesená",J337,0)</f>
        <v>0</v>
      </c>
      <c r="BH337" s="162">
        <f>IF(N337="sníž. přenesená",J337,0)</f>
        <v>0</v>
      </c>
      <c r="BI337" s="162">
        <f>IF(N337="nulová",J337,0)</f>
        <v>0</v>
      </c>
      <c r="BJ337" s="16" t="s">
        <v>84</v>
      </c>
      <c r="BK337" s="162">
        <f>ROUND(I337*H337,2)</f>
        <v>0</v>
      </c>
      <c r="BL337" s="16" t="s">
        <v>206</v>
      </c>
      <c r="BM337" s="161" t="s">
        <v>607</v>
      </c>
    </row>
    <row r="338" spans="2:65" s="12" customFormat="1">
      <c r="B338" s="163"/>
      <c r="D338" s="164" t="s">
        <v>136</v>
      </c>
      <c r="E338" s="165" t="s">
        <v>1</v>
      </c>
      <c r="F338" s="166" t="s">
        <v>608</v>
      </c>
      <c r="H338" s="167">
        <v>89.725999999999999</v>
      </c>
      <c r="I338" s="168"/>
      <c r="L338" s="163"/>
      <c r="M338" s="169"/>
      <c r="N338" s="170"/>
      <c r="O338" s="170"/>
      <c r="P338" s="170"/>
      <c r="Q338" s="170"/>
      <c r="R338" s="170"/>
      <c r="S338" s="170"/>
      <c r="T338" s="171"/>
      <c r="AT338" s="165" t="s">
        <v>136</v>
      </c>
      <c r="AU338" s="165" t="s">
        <v>86</v>
      </c>
      <c r="AV338" s="12" t="s">
        <v>86</v>
      </c>
      <c r="AW338" s="12" t="s">
        <v>32</v>
      </c>
      <c r="AX338" s="12" t="s">
        <v>76</v>
      </c>
      <c r="AY338" s="165" t="s">
        <v>126</v>
      </c>
    </row>
    <row r="339" spans="2:65" s="12" customFormat="1">
      <c r="B339" s="163"/>
      <c r="D339" s="164" t="s">
        <v>136</v>
      </c>
      <c r="E339" s="165" t="s">
        <v>1</v>
      </c>
      <c r="F339" s="166" t="s">
        <v>608</v>
      </c>
      <c r="H339" s="167">
        <v>89.725999999999999</v>
      </c>
      <c r="I339" s="168"/>
      <c r="L339" s="163"/>
      <c r="M339" s="169"/>
      <c r="N339" s="170"/>
      <c r="O339" s="170"/>
      <c r="P339" s="170"/>
      <c r="Q339" s="170"/>
      <c r="R339" s="170"/>
      <c r="S339" s="170"/>
      <c r="T339" s="171"/>
      <c r="AT339" s="165" t="s">
        <v>136</v>
      </c>
      <c r="AU339" s="165" t="s">
        <v>86</v>
      </c>
      <c r="AV339" s="12" t="s">
        <v>86</v>
      </c>
      <c r="AW339" s="12" t="s">
        <v>32</v>
      </c>
      <c r="AX339" s="12" t="s">
        <v>76</v>
      </c>
      <c r="AY339" s="165" t="s">
        <v>126</v>
      </c>
    </row>
    <row r="340" spans="2:65" s="12" customFormat="1">
      <c r="B340" s="163"/>
      <c r="D340" s="164" t="s">
        <v>136</v>
      </c>
      <c r="E340" s="165" t="s">
        <v>1</v>
      </c>
      <c r="F340" s="166" t="s">
        <v>609</v>
      </c>
      <c r="H340" s="167">
        <v>61.341000000000001</v>
      </c>
      <c r="I340" s="168"/>
      <c r="L340" s="163"/>
      <c r="M340" s="169"/>
      <c r="N340" s="170"/>
      <c r="O340" s="170"/>
      <c r="P340" s="170"/>
      <c r="Q340" s="170"/>
      <c r="R340" s="170"/>
      <c r="S340" s="170"/>
      <c r="T340" s="171"/>
      <c r="AT340" s="165" t="s">
        <v>136</v>
      </c>
      <c r="AU340" s="165" t="s">
        <v>86</v>
      </c>
      <c r="AV340" s="12" t="s">
        <v>86</v>
      </c>
      <c r="AW340" s="12" t="s">
        <v>32</v>
      </c>
      <c r="AX340" s="12" t="s">
        <v>76</v>
      </c>
      <c r="AY340" s="165" t="s">
        <v>126</v>
      </c>
    </row>
    <row r="341" spans="2:65" s="12" customFormat="1">
      <c r="B341" s="163"/>
      <c r="D341" s="164" t="s">
        <v>136</v>
      </c>
      <c r="E341" s="165" t="s">
        <v>1</v>
      </c>
      <c r="F341" s="166" t="s">
        <v>609</v>
      </c>
      <c r="H341" s="167">
        <v>61.341000000000001</v>
      </c>
      <c r="I341" s="168"/>
      <c r="L341" s="163"/>
      <c r="M341" s="169"/>
      <c r="N341" s="170"/>
      <c r="O341" s="170"/>
      <c r="P341" s="170"/>
      <c r="Q341" s="170"/>
      <c r="R341" s="170"/>
      <c r="S341" s="170"/>
      <c r="T341" s="171"/>
      <c r="AT341" s="165" t="s">
        <v>136</v>
      </c>
      <c r="AU341" s="165" t="s">
        <v>86</v>
      </c>
      <c r="AV341" s="12" t="s">
        <v>86</v>
      </c>
      <c r="AW341" s="12" t="s">
        <v>32</v>
      </c>
      <c r="AX341" s="12" t="s">
        <v>76</v>
      </c>
      <c r="AY341" s="165" t="s">
        <v>126</v>
      </c>
    </row>
    <row r="342" spans="2:65" s="12" customFormat="1">
      <c r="B342" s="163"/>
      <c r="D342" s="164" t="s">
        <v>136</v>
      </c>
      <c r="E342" s="165" t="s">
        <v>1</v>
      </c>
      <c r="F342" s="166" t="s">
        <v>610</v>
      </c>
      <c r="H342" s="167">
        <v>-28.26</v>
      </c>
      <c r="I342" s="168"/>
      <c r="L342" s="163"/>
      <c r="M342" s="169"/>
      <c r="N342" s="170"/>
      <c r="O342" s="170"/>
      <c r="P342" s="170"/>
      <c r="Q342" s="170"/>
      <c r="R342" s="170"/>
      <c r="S342" s="170"/>
      <c r="T342" s="171"/>
      <c r="AT342" s="165" t="s">
        <v>136</v>
      </c>
      <c r="AU342" s="165" t="s">
        <v>86</v>
      </c>
      <c r="AV342" s="12" t="s">
        <v>86</v>
      </c>
      <c r="AW342" s="12" t="s">
        <v>32</v>
      </c>
      <c r="AX342" s="12" t="s">
        <v>76</v>
      </c>
      <c r="AY342" s="165" t="s">
        <v>126</v>
      </c>
    </row>
    <row r="343" spans="2:65" s="12" customFormat="1">
      <c r="B343" s="163"/>
      <c r="D343" s="164" t="s">
        <v>136</v>
      </c>
      <c r="E343" s="165" t="s">
        <v>1</v>
      </c>
      <c r="F343" s="166" t="s">
        <v>611</v>
      </c>
      <c r="H343" s="167">
        <v>-24.021000000000001</v>
      </c>
      <c r="I343" s="168"/>
      <c r="L343" s="163"/>
      <c r="M343" s="169"/>
      <c r="N343" s="170"/>
      <c r="O343" s="170"/>
      <c r="P343" s="170"/>
      <c r="Q343" s="170"/>
      <c r="R343" s="170"/>
      <c r="S343" s="170"/>
      <c r="T343" s="171"/>
      <c r="AT343" s="165" t="s">
        <v>136</v>
      </c>
      <c r="AU343" s="165" t="s">
        <v>86</v>
      </c>
      <c r="AV343" s="12" t="s">
        <v>86</v>
      </c>
      <c r="AW343" s="12" t="s">
        <v>32</v>
      </c>
      <c r="AX343" s="12" t="s">
        <v>76</v>
      </c>
      <c r="AY343" s="165" t="s">
        <v>126</v>
      </c>
    </row>
    <row r="344" spans="2:65" s="13" customFormat="1">
      <c r="B344" s="172"/>
      <c r="D344" s="164" t="s">
        <v>136</v>
      </c>
      <c r="E344" s="173" t="s">
        <v>1</v>
      </c>
      <c r="F344" s="174" t="s">
        <v>140</v>
      </c>
      <c r="H344" s="175">
        <v>249.85300000000001</v>
      </c>
      <c r="I344" s="176"/>
      <c r="L344" s="172"/>
      <c r="M344" s="177"/>
      <c r="N344" s="178"/>
      <c r="O344" s="178"/>
      <c r="P344" s="178"/>
      <c r="Q344" s="178"/>
      <c r="R344" s="178"/>
      <c r="S344" s="178"/>
      <c r="T344" s="179"/>
      <c r="AT344" s="173" t="s">
        <v>136</v>
      </c>
      <c r="AU344" s="173" t="s">
        <v>86</v>
      </c>
      <c r="AV344" s="13" t="s">
        <v>134</v>
      </c>
      <c r="AW344" s="13" t="s">
        <v>32</v>
      </c>
      <c r="AX344" s="13" t="s">
        <v>84</v>
      </c>
      <c r="AY344" s="173" t="s">
        <v>126</v>
      </c>
    </row>
    <row r="345" spans="2:65" s="1" customFormat="1" ht="14.4" customHeight="1">
      <c r="B345" s="149"/>
      <c r="C345" s="150" t="s">
        <v>612</v>
      </c>
      <c r="D345" s="150" t="s">
        <v>129</v>
      </c>
      <c r="E345" s="151" t="s">
        <v>613</v>
      </c>
      <c r="F345" s="152" t="s">
        <v>614</v>
      </c>
      <c r="G345" s="153" t="s">
        <v>145</v>
      </c>
      <c r="H345" s="154">
        <v>249.85300000000001</v>
      </c>
      <c r="I345" s="155"/>
      <c r="J345" s="156">
        <f>ROUND(I345*H345,2)</f>
        <v>0</v>
      </c>
      <c r="K345" s="152" t="s">
        <v>133</v>
      </c>
      <c r="L345" s="31"/>
      <c r="M345" s="157" t="s">
        <v>1</v>
      </c>
      <c r="N345" s="158" t="s">
        <v>41</v>
      </c>
      <c r="O345" s="54"/>
      <c r="P345" s="159">
        <f>O345*H345</f>
        <v>0</v>
      </c>
      <c r="Q345" s="159">
        <v>0</v>
      </c>
      <c r="R345" s="159">
        <f>Q345*H345</f>
        <v>0</v>
      </c>
      <c r="S345" s="159">
        <v>0</v>
      </c>
      <c r="T345" s="160">
        <f>S345*H345</f>
        <v>0</v>
      </c>
      <c r="AR345" s="161" t="s">
        <v>206</v>
      </c>
      <c r="AT345" s="161" t="s">
        <v>129</v>
      </c>
      <c r="AU345" s="161" t="s">
        <v>86</v>
      </c>
      <c r="AY345" s="16" t="s">
        <v>126</v>
      </c>
      <c r="BE345" s="162">
        <f>IF(N345="základní",J345,0)</f>
        <v>0</v>
      </c>
      <c r="BF345" s="162">
        <f>IF(N345="snížená",J345,0)</f>
        <v>0</v>
      </c>
      <c r="BG345" s="162">
        <f>IF(N345="zákl. přenesená",J345,0)</f>
        <v>0</v>
      </c>
      <c r="BH345" s="162">
        <f>IF(N345="sníž. přenesená",J345,0)</f>
        <v>0</v>
      </c>
      <c r="BI345" s="162">
        <f>IF(N345="nulová",J345,0)</f>
        <v>0</v>
      </c>
      <c r="BJ345" s="16" t="s">
        <v>84</v>
      </c>
      <c r="BK345" s="162">
        <f>ROUND(I345*H345,2)</f>
        <v>0</v>
      </c>
      <c r="BL345" s="16" t="s">
        <v>206</v>
      </c>
      <c r="BM345" s="161" t="s">
        <v>615</v>
      </c>
    </row>
    <row r="346" spans="2:65" s="12" customFormat="1">
      <c r="B346" s="163"/>
      <c r="D346" s="164" t="s">
        <v>136</v>
      </c>
      <c r="E346" s="165" t="s">
        <v>1</v>
      </c>
      <c r="F346" s="166" t="s">
        <v>608</v>
      </c>
      <c r="H346" s="167">
        <v>89.725999999999999</v>
      </c>
      <c r="I346" s="168"/>
      <c r="L346" s="163"/>
      <c r="M346" s="169"/>
      <c r="N346" s="170"/>
      <c r="O346" s="170"/>
      <c r="P346" s="170"/>
      <c r="Q346" s="170"/>
      <c r="R346" s="170"/>
      <c r="S346" s="170"/>
      <c r="T346" s="171"/>
      <c r="AT346" s="165" t="s">
        <v>136</v>
      </c>
      <c r="AU346" s="165" t="s">
        <v>86</v>
      </c>
      <c r="AV346" s="12" t="s">
        <v>86</v>
      </c>
      <c r="AW346" s="12" t="s">
        <v>32</v>
      </c>
      <c r="AX346" s="12" t="s">
        <v>76</v>
      </c>
      <c r="AY346" s="165" t="s">
        <v>126</v>
      </c>
    </row>
    <row r="347" spans="2:65" s="12" customFormat="1">
      <c r="B347" s="163"/>
      <c r="D347" s="164" t="s">
        <v>136</v>
      </c>
      <c r="E347" s="165" t="s">
        <v>1</v>
      </c>
      <c r="F347" s="166" t="s">
        <v>608</v>
      </c>
      <c r="H347" s="167">
        <v>89.725999999999999</v>
      </c>
      <c r="I347" s="168"/>
      <c r="L347" s="163"/>
      <c r="M347" s="169"/>
      <c r="N347" s="170"/>
      <c r="O347" s="170"/>
      <c r="P347" s="170"/>
      <c r="Q347" s="170"/>
      <c r="R347" s="170"/>
      <c r="S347" s="170"/>
      <c r="T347" s="171"/>
      <c r="AT347" s="165" t="s">
        <v>136</v>
      </c>
      <c r="AU347" s="165" t="s">
        <v>86</v>
      </c>
      <c r="AV347" s="12" t="s">
        <v>86</v>
      </c>
      <c r="AW347" s="12" t="s">
        <v>32</v>
      </c>
      <c r="AX347" s="12" t="s">
        <v>76</v>
      </c>
      <c r="AY347" s="165" t="s">
        <v>126</v>
      </c>
    </row>
    <row r="348" spans="2:65" s="12" customFormat="1">
      <c r="B348" s="163"/>
      <c r="D348" s="164" t="s">
        <v>136</v>
      </c>
      <c r="E348" s="165" t="s">
        <v>1</v>
      </c>
      <c r="F348" s="166" t="s">
        <v>609</v>
      </c>
      <c r="H348" s="167">
        <v>61.341000000000001</v>
      </c>
      <c r="I348" s="168"/>
      <c r="L348" s="163"/>
      <c r="M348" s="169"/>
      <c r="N348" s="170"/>
      <c r="O348" s="170"/>
      <c r="P348" s="170"/>
      <c r="Q348" s="170"/>
      <c r="R348" s="170"/>
      <c r="S348" s="170"/>
      <c r="T348" s="171"/>
      <c r="AT348" s="165" t="s">
        <v>136</v>
      </c>
      <c r="AU348" s="165" t="s">
        <v>86</v>
      </c>
      <c r="AV348" s="12" t="s">
        <v>86</v>
      </c>
      <c r="AW348" s="12" t="s">
        <v>32</v>
      </c>
      <c r="AX348" s="12" t="s">
        <v>76</v>
      </c>
      <c r="AY348" s="165" t="s">
        <v>126</v>
      </c>
    </row>
    <row r="349" spans="2:65" s="12" customFormat="1">
      <c r="B349" s="163"/>
      <c r="D349" s="164" t="s">
        <v>136</v>
      </c>
      <c r="E349" s="165" t="s">
        <v>1</v>
      </c>
      <c r="F349" s="166" t="s">
        <v>609</v>
      </c>
      <c r="H349" s="167">
        <v>61.341000000000001</v>
      </c>
      <c r="I349" s="168"/>
      <c r="L349" s="163"/>
      <c r="M349" s="169"/>
      <c r="N349" s="170"/>
      <c r="O349" s="170"/>
      <c r="P349" s="170"/>
      <c r="Q349" s="170"/>
      <c r="R349" s="170"/>
      <c r="S349" s="170"/>
      <c r="T349" s="171"/>
      <c r="AT349" s="165" t="s">
        <v>136</v>
      </c>
      <c r="AU349" s="165" t="s">
        <v>86</v>
      </c>
      <c r="AV349" s="12" t="s">
        <v>86</v>
      </c>
      <c r="AW349" s="12" t="s">
        <v>32</v>
      </c>
      <c r="AX349" s="12" t="s">
        <v>76</v>
      </c>
      <c r="AY349" s="165" t="s">
        <v>126</v>
      </c>
    </row>
    <row r="350" spans="2:65" s="12" customFormat="1">
      <c r="B350" s="163"/>
      <c r="D350" s="164" t="s">
        <v>136</v>
      </c>
      <c r="E350" s="165" t="s">
        <v>1</v>
      </c>
      <c r="F350" s="166" t="s">
        <v>610</v>
      </c>
      <c r="H350" s="167">
        <v>-28.26</v>
      </c>
      <c r="I350" s="168"/>
      <c r="L350" s="163"/>
      <c r="M350" s="169"/>
      <c r="N350" s="170"/>
      <c r="O350" s="170"/>
      <c r="P350" s="170"/>
      <c r="Q350" s="170"/>
      <c r="R350" s="170"/>
      <c r="S350" s="170"/>
      <c r="T350" s="171"/>
      <c r="AT350" s="165" t="s">
        <v>136</v>
      </c>
      <c r="AU350" s="165" t="s">
        <v>86</v>
      </c>
      <c r="AV350" s="12" t="s">
        <v>86</v>
      </c>
      <c r="AW350" s="12" t="s">
        <v>32</v>
      </c>
      <c r="AX350" s="12" t="s">
        <v>76</v>
      </c>
      <c r="AY350" s="165" t="s">
        <v>126</v>
      </c>
    </row>
    <row r="351" spans="2:65" s="12" customFormat="1">
      <c r="B351" s="163"/>
      <c r="D351" s="164" t="s">
        <v>136</v>
      </c>
      <c r="E351" s="165" t="s">
        <v>1</v>
      </c>
      <c r="F351" s="166" t="s">
        <v>611</v>
      </c>
      <c r="H351" s="167">
        <v>-24.021000000000001</v>
      </c>
      <c r="I351" s="168"/>
      <c r="L351" s="163"/>
      <c r="M351" s="169"/>
      <c r="N351" s="170"/>
      <c r="O351" s="170"/>
      <c r="P351" s="170"/>
      <c r="Q351" s="170"/>
      <c r="R351" s="170"/>
      <c r="S351" s="170"/>
      <c r="T351" s="171"/>
      <c r="AT351" s="165" t="s">
        <v>136</v>
      </c>
      <c r="AU351" s="165" t="s">
        <v>86</v>
      </c>
      <c r="AV351" s="12" t="s">
        <v>86</v>
      </c>
      <c r="AW351" s="12" t="s">
        <v>32</v>
      </c>
      <c r="AX351" s="12" t="s">
        <v>76</v>
      </c>
      <c r="AY351" s="165" t="s">
        <v>126</v>
      </c>
    </row>
    <row r="352" spans="2:65" s="13" customFormat="1">
      <c r="B352" s="172"/>
      <c r="D352" s="164" t="s">
        <v>136</v>
      </c>
      <c r="E352" s="173" t="s">
        <v>1</v>
      </c>
      <c r="F352" s="174" t="s">
        <v>140</v>
      </c>
      <c r="H352" s="175">
        <v>249.85300000000001</v>
      </c>
      <c r="I352" s="176"/>
      <c r="L352" s="172"/>
      <c r="M352" s="177"/>
      <c r="N352" s="178"/>
      <c r="O352" s="178"/>
      <c r="P352" s="178"/>
      <c r="Q352" s="178"/>
      <c r="R352" s="178"/>
      <c r="S352" s="178"/>
      <c r="T352" s="179"/>
      <c r="AT352" s="173" t="s">
        <v>136</v>
      </c>
      <c r="AU352" s="173" t="s">
        <v>86</v>
      </c>
      <c r="AV352" s="13" t="s">
        <v>134</v>
      </c>
      <c r="AW352" s="13" t="s">
        <v>32</v>
      </c>
      <c r="AX352" s="13" t="s">
        <v>84</v>
      </c>
      <c r="AY352" s="173" t="s">
        <v>126</v>
      </c>
    </row>
    <row r="353" spans="2:65" s="1" customFormat="1" ht="14.4" customHeight="1">
      <c r="B353" s="149"/>
      <c r="C353" s="150" t="s">
        <v>616</v>
      </c>
      <c r="D353" s="150" t="s">
        <v>129</v>
      </c>
      <c r="E353" s="151" t="s">
        <v>617</v>
      </c>
      <c r="F353" s="152" t="s">
        <v>618</v>
      </c>
      <c r="G353" s="153" t="s">
        <v>145</v>
      </c>
      <c r="H353" s="154">
        <v>249.85300000000001</v>
      </c>
      <c r="I353" s="155"/>
      <c r="J353" s="156">
        <f>ROUND(I353*H353,2)</f>
        <v>0</v>
      </c>
      <c r="K353" s="152" t="s">
        <v>133</v>
      </c>
      <c r="L353" s="31"/>
      <c r="M353" s="157" t="s">
        <v>1</v>
      </c>
      <c r="N353" s="158" t="s">
        <v>41</v>
      </c>
      <c r="O353" s="54"/>
      <c r="P353" s="159">
        <f>O353*H353</f>
        <v>0</v>
      </c>
      <c r="Q353" s="159">
        <v>2.0000000000000001E-4</v>
      </c>
      <c r="R353" s="159">
        <f>Q353*H353</f>
        <v>4.9970600000000004E-2</v>
      </c>
      <c r="S353" s="159">
        <v>0</v>
      </c>
      <c r="T353" s="160">
        <f>S353*H353</f>
        <v>0</v>
      </c>
      <c r="AR353" s="161" t="s">
        <v>206</v>
      </c>
      <c r="AT353" s="161" t="s">
        <v>129</v>
      </c>
      <c r="AU353" s="161" t="s">
        <v>86</v>
      </c>
      <c r="AY353" s="16" t="s">
        <v>126</v>
      </c>
      <c r="BE353" s="162">
        <f>IF(N353="základní",J353,0)</f>
        <v>0</v>
      </c>
      <c r="BF353" s="162">
        <f>IF(N353="snížená",J353,0)</f>
        <v>0</v>
      </c>
      <c r="BG353" s="162">
        <f>IF(N353="zákl. přenesená",J353,0)</f>
        <v>0</v>
      </c>
      <c r="BH353" s="162">
        <f>IF(N353="sníž. přenesená",J353,0)</f>
        <v>0</v>
      </c>
      <c r="BI353" s="162">
        <f>IF(N353="nulová",J353,0)</f>
        <v>0</v>
      </c>
      <c r="BJ353" s="16" t="s">
        <v>84</v>
      </c>
      <c r="BK353" s="162">
        <f>ROUND(I353*H353,2)</f>
        <v>0</v>
      </c>
      <c r="BL353" s="16" t="s">
        <v>206</v>
      </c>
      <c r="BM353" s="161" t="s">
        <v>619</v>
      </c>
    </row>
    <row r="354" spans="2:65" s="12" customFormat="1">
      <c r="B354" s="163"/>
      <c r="D354" s="164" t="s">
        <v>136</v>
      </c>
      <c r="E354" s="165" t="s">
        <v>1</v>
      </c>
      <c r="F354" s="166" t="s">
        <v>608</v>
      </c>
      <c r="H354" s="167">
        <v>89.725999999999999</v>
      </c>
      <c r="I354" s="168"/>
      <c r="L354" s="163"/>
      <c r="M354" s="169"/>
      <c r="N354" s="170"/>
      <c r="O354" s="170"/>
      <c r="P354" s="170"/>
      <c r="Q354" s="170"/>
      <c r="R354" s="170"/>
      <c r="S354" s="170"/>
      <c r="T354" s="171"/>
      <c r="AT354" s="165" t="s">
        <v>136</v>
      </c>
      <c r="AU354" s="165" t="s">
        <v>86</v>
      </c>
      <c r="AV354" s="12" t="s">
        <v>86</v>
      </c>
      <c r="AW354" s="12" t="s">
        <v>32</v>
      </c>
      <c r="AX354" s="12" t="s">
        <v>76</v>
      </c>
      <c r="AY354" s="165" t="s">
        <v>126</v>
      </c>
    </row>
    <row r="355" spans="2:65" s="12" customFormat="1">
      <c r="B355" s="163"/>
      <c r="D355" s="164" t="s">
        <v>136</v>
      </c>
      <c r="E355" s="165" t="s">
        <v>1</v>
      </c>
      <c r="F355" s="166" t="s">
        <v>608</v>
      </c>
      <c r="H355" s="167">
        <v>89.725999999999999</v>
      </c>
      <c r="I355" s="168"/>
      <c r="L355" s="163"/>
      <c r="M355" s="169"/>
      <c r="N355" s="170"/>
      <c r="O355" s="170"/>
      <c r="P355" s="170"/>
      <c r="Q355" s="170"/>
      <c r="R355" s="170"/>
      <c r="S355" s="170"/>
      <c r="T355" s="171"/>
      <c r="AT355" s="165" t="s">
        <v>136</v>
      </c>
      <c r="AU355" s="165" t="s">
        <v>86</v>
      </c>
      <c r="AV355" s="12" t="s">
        <v>86</v>
      </c>
      <c r="AW355" s="12" t="s">
        <v>32</v>
      </c>
      <c r="AX355" s="12" t="s">
        <v>76</v>
      </c>
      <c r="AY355" s="165" t="s">
        <v>126</v>
      </c>
    </row>
    <row r="356" spans="2:65" s="12" customFormat="1">
      <c r="B356" s="163"/>
      <c r="D356" s="164" t="s">
        <v>136</v>
      </c>
      <c r="E356" s="165" t="s">
        <v>1</v>
      </c>
      <c r="F356" s="166" t="s">
        <v>609</v>
      </c>
      <c r="H356" s="167">
        <v>61.341000000000001</v>
      </c>
      <c r="I356" s="168"/>
      <c r="L356" s="163"/>
      <c r="M356" s="169"/>
      <c r="N356" s="170"/>
      <c r="O356" s="170"/>
      <c r="P356" s="170"/>
      <c r="Q356" s="170"/>
      <c r="R356" s="170"/>
      <c r="S356" s="170"/>
      <c r="T356" s="171"/>
      <c r="AT356" s="165" t="s">
        <v>136</v>
      </c>
      <c r="AU356" s="165" t="s">
        <v>86</v>
      </c>
      <c r="AV356" s="12" t="s">
        <v>86</v>
      </c>
      <c r="AW356" s="12" t="s">
        <v>32</v>
      </c>
      <c r="AX356" s="12" t="s">
        <v>76</v>
      </c>
      <c r="AY356" s="165" t="s">
        <v>126</v>
      </c>
    </row>
    <row r="357" spans="2:65" s="12" customFormat="1">
      <c r="B357" s="163"/>
      <c r="D357" s="164" t="s">
        <v>136</v>
      </c>
      <c r="E357" s="165" t="s">
        <v>1</v>
      </c>
      <c r="F357" s="166" t="s">
        <v>609</v>
      </c>
      <c r="H357" s="167">
        <v>61.341000000000001</v>
      </c>
      <c r="I357" s="168"/>
      <c r="L357" s="163"/>
      <c r="M357" s="169"/>
      <c r="N357" s="170"/>
      <c r="O357" s="170"/>
      <c r="P357" s="170"/>
      <c r="Q357" s="170"/>
      <c r="R357" s="170"/>
      <c r="S357" s="170"/>
      <c r="T357" s="171"/>
      <c r="AT357" s="165" t="s">
        <v>136</v>
      </c>
      <c r="AU357" s="165" t="s">
        <v>86</v>
      </c>
      <c r="AV357" s="12" t="s">
        <v>86</v>
      </c>
      <c r="AW357" s="12" t="s">
        <v>32</v>
      </c>
      <c r="AX357" s="12" t="s">
        <v>76</v>
      </c>
      <c r="AY357" s="165" t="s">
        <v>126</v>
      </c>
    </row>
    <row r="358" spans="2:65" s="12" customFormat="1">
      <c r="B358" s="163"/>
      <c r="D358" s="164" t="s">
        <v>136</v>
      </c>
      <c r="E358" s="165" t="s">
        <v>1</v>
      </c>
      <c r="F358" s="166" t="s">
        <v>610</v>
      </c>
      <c r="H358" s="167">
        <v>-28.26</v>
      </c>
      <c r="I358" s="168"/>
      <c r="L358" s="163"/>
      <c r="M358" s="169"/>
      <c r="N358" s="170"/>
      <c r="O358" s="170"/>
      <c r="P358" s="170"/>
      <c r="Q358" s="170"/>
      <c r="R358" s="170"/>
      <c r="S358" s="170"/>
      <c r="T358" s="171"/>
      <c r="AT358" s="165" t="s">
        <v>136</v>
      </c>
      <c r="AU358" s="165" t="s">
        <v>86</v>
      </c>
      <c r="AV358" s="12" t="s">
        <v>86</v>
      </c>
      <c r="AW358" s="12" t="s">
        <v>32</v>
      </c>
      <c r="AX358" s="12" t="s">
        <v>76</v>
      </c>
      <c r="AY358" s="165" t="s">
        <v>126</v>
      </c>
    </row>
    <row r="359" spans="2:65" s="12" customFormat="1">
      <c r="B359" s="163"/>
      <c r="D359" s="164" t="s">
        <v>136</v>
      </c>
      <c r="E359" s="165" t="s">
        <v>1</v>
      </c>
      <c r="F359" s="166" t="s">
        <v>611</v>
      </c>
      <c r="H359" s="167">
        <v>-24.021000000000001</v>
      </c>
      <c r="I359" s="168"/>
      <c r="L359" s="163"/>
      <c r="M359" s="169"/>
      <c r="N359" s="170"/>
      <c r="O359" s="170"/>
      <c r="P359" s="170"/>
      <c r="Q359" s="170"/>
      <c r="R359" s="170"/>
      <c r="S359" s="170"/>
      <c r="T359" s="171"/>
      <c r="AT359" s="165" t="s">
        <v>136</v>
      </c>
      <c r="AU359" s="165" t="s">
        <v>86</v>
      </c>
      <c r="AV359" s="12" t="s">
        <v>86</v>
      </c>
      <c r="AW359" s="12" t="s">
        <v>32</v>
      </c>
      <c r="AX359" s="12" t="s">
        <v>76</v>
      </c>
      <c r="AY359" s="165" t="s">
        <v>126</v>
      </c>
    </row>
    <row r="360" spans="2:65" s="13" customFormat="1">
      <c r="B360" s="172"/>
      <c r="D360" s="164" t="s">
        <v>136</v>
      </c>
      <c r="E360" s="173" t="s">
        <v>1</v>
      </c>
      <c r="F360" s="174" t="s">
        <v>140</v>
      </c>
      <c r="H360" s="175">
        <v>249.85300000000001</v>
      </c>
      <c r="I360" s="176"/>
      <c r="L360" s="172"/>
      <c r="M360" s="177"/>
      <c r="N360" s="178"/>
      <c r="O360" s="178"/>
      <c r="P360" s="178"/>
      <c r="Q360" s="178"/>
      <c r="R360" s="178"/>
      <c r="S360" s="178"/>
      <c r="T360" s="179"/>
      <c r="AT360" s="173" t="s">
        <v>136</v>
      </c>
      <c r="AU360" s="173" t="s">
        <v>86</v>
      </c>
      <c r="AV360" s="13" t="s">
        <v>134</v>
      </c>
      <c r="AW360" s="13" t="s">
        <v>32</v>
      </c>
      <c r="AX360" s="13" t="s">
        <v>84</v>
      </c>
      <c r="AY360" s="173" t="s">
        <v>126</v>
      </c>
    </row>
    <row r="361" spans="2:65" s="1" customFormat="1" ht="21.6" customHeight="1">
      <c r="B361" s="149"/>
      <c r="C361" s="150" t="s">
        <v>620</v>
      </c>
      <c r="D361" s="150" t="s">
        <v>129</v>
      </c>
      <c r="E361" s="151" t="s">
        <v>621</v>
      </c>
      <c r="F361" s="152" t="s">
        <v>622</v>
      </c>
      <c r="G361" s="153" t="s">
        <v>145</v>
      </c>
      <c r="H361" s="154">
        <v>249.85300000000001</v>
      </c>
      <c r="I361" s="155"/>
      <c r="J361" s="156">
        <f>ROUND(I361*H361,2)</f>
        <v>0</v>
      </c>
      <c r="K361" s="152" t="s">
        <v>133</v>
      </c>
      <c r="L361" s="31"/>
      <c r="M361" s="157" t="s">
        <v>1</v>
      </c>
      <c r="N361" s="158" t="s">
        <v>41</v>
      </c>
      <c r="O361" s="54"/>
      <c r="P361" s="159">
        <f>O361*H361</f>
        <v>0</v>
      </c>
      <c r="Q361" s="159">
        <v>2.5999999999999998E-4</v>
      </c>
      <c r="R361" s="159">
        <f>Q361*H361</f>
        <v>6.4961779999999997E-2</v>
      </c>
      <c r="S361" s="159">
        <v>0</v>
      </c>
      <c r="T361" s="160">
        <f>S361*H361</f>
        <v>0</v>
      </c>
      <c r="AR361" s="161" t="s">
        <v>206</v>
      </c>
      <c r="AT361" s="161" t="s">
        <v>129</v>
      </c>
      <c r="AU361" s="161" t="s">
        <v>86</v>
      </c>
      <c r="AY361" s="16" t="s">
        <v>126</v>
      </c>
      <c r="BE361" s="162">
        <f>IF(N361="základní",J361,0)</f>
        <v>0</v>
      </c>
      <c r="BF361" s="162">
        <f>IF(N361="snížená",J361,0)</f>
        <v>0</v>
      </c>
      <c r="BG361" s="162">
        <f>IF(N361="zákl. přenesená",J361,0)</f>
        <v>0</v>
      </c>
      <c r="BH361" s="162">
        <f>IF(N361="sníž. přenesená",J361,0)</f>
        <v>0</v>
      </c>
      <c r="BI361" s="162">
        <f>IF(N361="nulová",J361,0)</f>
        <v>0</v>
      </c>
      <c r="BJ361" s="16" t="s">
        <v>84</v>
      </c>
      <c r="BK361" s="162">
        <f>ROUND(I361*H361,2)</f>
        <v>0</v>
      </c>
      <c r="BL361" s="16" t="s">
        <v>206</v>
      </c>
      <c r="BM361" s="161" t="s">
        <v>623</v>
      </c>
    </row>
    <row r="362" spans="2:65" s="12" customFormat="1">
      <c r="B362" s="163"/>
      <c r="D362" s="164" t="s">
        <v>136</v>
      </c>
      <c r="E362" s="165" t="s">
        <v>1</v>
      </c>
      <c r="F362" s="166" t="s">
        <v>608</v>
      </c>
      <c r="H362" s="167">
        <v>89.725999999999999</v>
      </c>
      <c r="I362" s="168"/>
      <c r="L362" s="163"/>
      <c r="M362" s="169"/>
      <c r="N362" s="170"/>
      <c r="O362" s="170"/>
      <c r="P362" s="170"/>
      <c r="Q362" s="170"/>
      <c r="R362" s="170"/>
      <c r="S362" s="170"/>
      <c r="T362" s="171"/>
      <c r="AT362" s="165" t="s">
        <v>136</v>
      </c>
      <c r="AU362" s="165" t="s">
        <v>86</v>
      </c>
      <c r="AV362" s="12" t="s">
        <v>86</v>
      </c>
      <c r="AW362" s="12" t="s">
        <v>32</v>
      </c>
      <c r="AX362" s="12" t="s">
        <v>76</v>
      </c>
      <c r="AY362" s="165" t="s">
        <v>126</v>
      </c>
    </row>
    <row r="363" spans="2:65" s="12" customFormat="1">
      <c r="B363" s="163"/>
      <c r="D363" s="164" t="s">
        <v>136</v>
      </c>
      <c r="E363" s="165" t="s">
        <v>1</v>
      </c>
      <c r="F363" s="166" t="s">
        <v>608</v>
      </c>
      <c r="H363" s="167">
        <v>89.725999999999999</v>
      </c>
      <c r="I363" s="168"/>
      <c r="L363" s="163"/>
      <c r="M363" s="169"/>
      <c r="N363" s="170"/>
      <c r="O363" s="170"/>
      <c r="P363" s="170"/>
      <c r="Q363" s="170"/>
      <c r="R363" s="170"/>
      <c r="S363" s="170"/>
      <c r="T363" s="171"/>
      <c r="AT363" s="165" t="s">
        <v>136</v>
      </c>
      <c r="AU363" s="165" t="s">
        <v>86</v>
      </c>
      <c r="AV363" s="12" t="s">
        <v>86</v>
      </c>
      <c r="AW363" s="12" t="s">
        <v>32</v>
      </c>
      <c r="AX363" s="12" t="s">
        <v>76</v>
      </c>
      <c r="AY363" s="165" t="s">
        <v>126</v>
      </c>
    </row>
    <row r="364" spans="2:65" s="12" customFormat="1">
      <c r="B364" s="163"/>
      <c r="D364" s="164" t="s">
        <v>136</v>
      </c>
      <c r="E364" s="165" t="s">
        <v>1</v>
      </c>
      <c r="F364" s="166" t="s">
        <v>609</v>
      </c>
      <c r="H364" s="167">
        <v>61.341000000000001</v>
      </c>
      <c r="I364" s="168"/>
      <c r="L364" s="163"/>
      <c r="M364" s="169"/>
      <c r="N364" s="170"/>
      <c r="O364" s="170"/>
      <c r="P364" s="170"/>
      <c r="Q364" s="170"/>
      <c r="R364" s="170"/>
      <c r="S364" s="170"/>
      <c r="T364" s="171"/>
      <c r="AT364" s="165" t="s">
        <v>136</v>
      </c>
      <c r="AU364" s="165" t="s">
        <v>86</v>
      </c>
      <c r="AV364" s="12" t="s">
        <v>86</v>
      </c>
      <c r="AW364" s="12" t="s">
        <v>32</v>
      </c>
      <c r="AX364" s="12" t="s">
        <v>76</v>
      </c>
      <c r="AY364" s="165" t="s">
        <v>126</v>
      </c>
    </row>
    <row r="365" spans="2:65" s="12" customFormat="1">
      <c r="B365" s="163"/>
      <c r="D365" s="164" t="s">
        <v>136</v>
      </c>
      <c r="E365" s="165" t="s">
        <v>1</v>
      </c>
      <c r="F365" s="166" t="s">
        <v>609</v>
      </c>
      <c r="H365" s="167">
        <v>61.341000000000001</v>
      </c>
      <c r="I365" s="168"/>
      <c r="L365" s="163"/>
      <c r="M365" s="169"/>
      <c r="N365" s="170"/>
      <c r="O365" s="170"/>
      <c r="P365" s="170"/>
      <c r="Q365" s="170"/>
      <c r="R365" s="170"/>
      <c r="S365" s="170"/>
      <c r="T365" s="171"/>
      <c r="AT365" s="165" t="s">
        <v>136</v>
      </c>
      <c r="AU365" s="165" t="s">
        <v>86</v>
      </c>
      <c r="AV365" s="12" t="s">
        <v>86</v>
      </c>
      <c r="AW365" s="12" t="s">
        <v>32</v>
      </c>
      <c r="AX365" s="12" t="s">
        <v>76</v>
      </c>
      <c r="AY365" s="165" t="s">
        <v>126</v>
      </c>
    </row>
    <row r="366" spans="2:65" s="12" customFormat="1">
      <c r="B366" s="163"/>
      <c r="D366" s="164" t="s">
        <v>136</v>
      </c>
      <c r="E366" s="165" t="s">
        <v>1</v>
      </c>
      <c r="F366" s="166" t="s">
        <v>610</v>
      </c>
      <c r="H366" s="167">
        <v>-28.26</v>
      </c>
      <c r="I366" s="168"/>
      <c r="L366" s="163"/>
      <c r="M366" s="169"/>
      <c r="N366" s="170"/>
      <c r="O366" s="170"/>
      <c r="P366" s="170"/>
      <c r="Q366" s="170"/>
      <c r="R366" s="170"/>
      <c r="S366" s="170"/>
      <c r="T366" s="171"/>
      <c r="AT366" s="165" t="s">
        <v>136</v>
      </c>
      <c r="AU366" s="165" t="s">
        <v>86</v>
      </c>
      <c r="AV366" s="12" t="s">
        <v>86</v>
      </c>
      <c r="AW366" s="12" t="s">
        <v>32</v>
      </c>
      <c r="AX366" s="12" t="s">
        <v>76</v>
      </c>
      <c r="AY366" s="165" t="s">
        <v>126</v>
      </c>
    </row>
    <row r="367" spans="2:65" s="12" customFormat="1">
      <c r="B367" s="163"/>
      <c r="D367" s="164" t="s">
        <v>136</v>
      </c>
      <c r="E367" s="165" t="s">
        <v>1</v>
      </c>
      <c r="F367" s="166" t="s">
        <v>611</v>
      </c>
      <c r="H367" s="167">
        <v>-24.021000000000001</v>
      </c>
      <c r="I367" s="168"/>
      <c r="L367" s="163"/>
      <c r="M367" s="169"/>
      <c r="N367" s="170"/>
      <c r="O367" s="170"/>
      <c r="P367" s="170"/>
      <c r="Q367" s="170"/>
      <c r="R367" s="170"/>
      <c r="S367" s="170"/>
      <c r="T367" s="171"/>
      <c r="AT367" s="165" t="s">
        <v>136</v>
      </c>
      <c r="AU367" s="165" t="s">
        <v>86</v>
      </c>
      <c r="AV367" s="12" t="s">
        <v>86</v>
      </c>
      <c r="AW367" s="12" t="s">
        <v>32</v>
      </c>
      <c r="AX367" s="12" t="s">
        <v>76</v>
      </c>
      <c r="AY367" s="165" t="s">
        <v>126</v>
      </c>
    </row>
    <row r="368" spans="2:65" s="13" customFormat="1">
      <c r="B368" s="172"/>
      <c r="D368" s="164" t="s">
        <v>136</v>
      </c>
      <c r="E368" s="173" t="s">
        <v>1</v>
      </c>
      <c r="F368" s="174" t="s">
        <v>140</v>
      </c>
      <c r="H368" s="175">
        <v>249.85300000000001</v>
      </c>
      <c r="I368" s="176"/>
      <c r="L368" s="172"/>
      <c r="M368" s="198"/>
      <c r="N368" s="199"/>
      <c r="O368" s="199"/>
      <c r="P368" s="199"/>
      <c r="Q368" s="199"/>
      <c r="R368" s="199"/>
      <c r="S368" s="199"/>
      <c r="T368" s="200"/>
      <c r="AT368" s="173" t="s">
        <v>136</v>
      </c>
      <c r="AU368" s="173" t="s">
        <v>86</v>
      </c>
      <c r="AV368" s="13" t="s">
        <v>134</v>
      </c>
      <c r="AW368" s="13" t="s">
        <v>32</v>
      </c>
      <c r="AX368" s="13" t="s">
        <v>84</v>
      </c>
      <c r="AY368" s="173" t="s">
        <v>126</v>
      </c>
    </row>
    <row r="369" spans="2:12" s="1" customFormat="1" ht="6.9" customHeight="1">
      <c r="B369" s="43"/>
      <c r="C369" s="44"/>
      <c r="D369" s="44"/>
      <c r="E369" s="44"/>
      <c r="F369" s="44"/>
      <c r="G369" s="44"/>
      <c r="H369" s="44"/>
      <c r="I369" s="111"/>
      <c r="J369" s="44"/>
      <c r="K369" s="44"/>
      <c r="L369" s="31"/>
    </row>
  </sheetData>
  <autoFilter ref="C128:K368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6"/>
  <sheetViews>
    <sheetView showGridLines="0" workbookViewId="0"/>
  </sheetViews>
  <sheetFormatPr defaultRowHeight="10.199999999999999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86.42578125" customWidth="1"/>
    <col min="7" max="7" width="6" customWidth="1"/>
    <col min="8" max="8" width="9.85546875" customWidth="1"/>
    <col min="9" max="9" width="17.28515625" style="87" customWidth="1"/>
    <col min="10" max="11" width="17.28515625" customWidth="1"/>
    <col min="12" max="12" width="8" customWidth="1"/>
    <col min="13" max="13" width="9.28515625" hidden="1" customWidth="1"/>
    <col min="14" max="14" width="9.140625" hidden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2" spans="2:46" ht="36.9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92</v>
      </c>
    </row>
    <row r="3" spans="2:46" ht="6.9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86</v>
      </c>
    </row>
    <row r="4" spans="2:46" ht="24.9" customHeight="1">
      <c r="B4" s="19"/>
      <c r="D4" s="20" t="s">
        <v>93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44" t="str">
        <f>'Rekapitulace stavby'!K6</f>
        <v>Stavební úpravy Tělocvičny ZŠ Školní 1480/61, Chomutov - 2. ETAPA</v>
      </c>
      <c r="F7" s="245"/>
      <c r="G7" s="245"/>
      <c r="H7" s="245"/>
      <c r="L7" s="19"/>
    </row>
    <row r="8" spans="2:46" s="1" customFormat="1" ht="12" customHeight="1">
      <c r="B8" s="31"/>
      <c r="D8" s="26" t="s">
        <v>94</v>
      </c>
      <c r="I8" s="90"/>
      <c r="L8" s="31"/>
    </row>
    <row r="9" spans="2:46" s="1" customFormat="1" ht="36.9" customHeight="1">
      <c r="B9" s="31"/>
      <c r="E9" s="228" t="s">
        <v>624</v>
      </c>
      <c r="F9" s="243"/>
      <c r="G9" s="243"/>
      <c r="H9" s="243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91" t="s">
        <v>22</v>
      </c>
      <c r="J12" s="51" t="str">
        <f>'Rekapitulace stavby'!AN8</f>
        <v>13. 3. 2019</v>
      </c>
      <c r="L12" s="31"/>
    </row>
    <row r="13" spans="2:46" s="1" customFormat="1" ht="10.8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91" t="s">
        <v>27</v>
      </c>
      <c r="J15" s="24" t="s">
        <v>1</v>
      </c>
      <c r="L15" s="31"/>
    </row>
    <row r="16" spans="2:46" s="1" customFormat="1" ht="6.9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6" t="str">
        <f>'Rekapitulace stavby'!E14</f>
        <v>Vyplň údaj</v>
      </c>
      <c r="F18" s="231"/>
      <c r="G18" s="231"/>
      <c r="H18" s="231"/>
      <c r="I18" s="91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91" t="s">
        <v>27</v>
      </c>
      <c r="J21" s="24" t="s">
        <v>1</v>
      </c>
      <c r="L21" s="31"/>
    </row>
    <row r="22" spans="2:12" s="1" customFormat="1" ht="6.9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91" t="s">
        <v>27</v>
      </c>
      <c r="J24" s="24" t="s">
        <v>1</v>
      </c>
      <c r="L24" s="31"/>
    </row>
    <row r="25" spans="2:12" s="1" customFormat="1" ht="6.9" customHeight="1">
      <c r="B25" s="31"/>
      <c r="I25" s="90"/>
      <c r="L25" s="31"/>
    </row>
    <row r="26" spans="2:12" s="1" customFormat="1" ht="12" customHeight="1">
      <c r="B26" s="31"/>
      <c r="D26" s="26" t="s">
        <v>35</v>
      </c>
      <c r="I26" s="90"/>
      <c r="L26" s="31"/>
    </row>
    <row r="27" spans="2:12" s="7" customFormat="1" ht="14.4" customHeight="1">
      <c r="B27" s="92"/>
      <c r="E27" s="235" t="s">
        <v>1</v>
      </c>
      <c r="F27" s="235"/>
      <c r="G27" s="235"/>
      <c r="H27" s="235"/>
      <c r="I27" s="93"/>
      <c r="L27" s="92"/>
    </row>
    <row r="28" spans="2:12" s="1" customFormat="1" ht="6.9" customHeight="1">
      <c r="B28" s="31"/>
      <c r="I28" s="90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36</v>
      </c>
      <c r="I30" s="90"/>
      <c r="J30" s="65">
        <f>ROUND(J119,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" customHeight="1">
      <c r="B32" s="31"/>
      <c r="F32" s="34" t="s">
        <v>38</v>
      </c>
      <c r="I32" s="96" t="s">
        <v>37</v>
      </c>
      <c r="J32" s="34" t="s">
        <v>39</v>
      </c>
      <c r="L32" s="31"/>
    </row>
    <row r="33" spans="2:12" s="1" customFormat="1" ht="14.4" customHeight="1">
      <c r="B33" s="31"/>
      <c r="D33" s="97" t="s">
        <v>40</v>
      </c>
      <c r="E33" s="26" t="s">
        <v>41</v>
      </c>
      <c r="F33" s="98">
        <f>ROUND((SUM(BE119:BE145)),  2)</f>
        <v>0</v>
      </c>
      <c r="I33" s="99">
        <v>0.21</v>
      </c>
      <c r="J33" s="98">
        <f>ROUND(((SUM(BE119:BE145))*I33),  2)</f>
        <v>0</v>
      </c>
      <c r="L33" s="31"/>
    </row>
    <row r="34" spans="2:12" s="1" customFormat="1" ht="14.4" customHeight="1">
      <c r="B34" s="31"/>
      <c r="E34" s="26" t="s">
        <v>42</v>
      </c>
      <c r="F34" s="98">
        <f>ROUND((SUM(BF119:BF145)),  2)</f>
        <v>0</v>
      </c>
      <c r="I34" s="99">
        <v>0.15</v>
      </c>
      <c r="J34" s="98">
        <f>ROUND(((SUM(BF119:BF145))*I34),  2)</f>
        <v>0</v>
      </c>
      <c r="L34" s="31"/>
    </row>
    <row r="35" spans="2:12" s="1" customFormat="1" ht="14.4" hidden="1" customHeight="1">
      <c r="B35" s="31"/>
      <c r="E35" s="26" t="s">
        <v>43</v>
      </c>
      <c r="F35" s="98">
        <f>ROUND((SUM(BG119:BG145)),  2)</f>
        <v>0</v>
      </c>
      <c r="I35" s="99">
        <v>0.21</v>
      </c>
      <c r="J35" s="98">
        <f>0</f>
        <v>0</v>
      </c>
      <c r="L35" s="31"/>
    </row>
    <row r="36" spans="2:12" s="1" customFormat="1" ht="14.4" hidden="1" customHeight="1">
      <c r="B36" s="31"/>
      <c r="E36" s="26" t="s">
        <v>44</v>
      </c>
      <c r="F36" s="98">
        <f>ROUND((SUM(BH119:BH145)),  2)</f>
        <v>0</v>
      </c>
      <c r="I36" s="99">
        <v>0.15</v>
      </c>
      <c r="J36" s="98">
        <f>0</f>
        <v>0</v>
      </c>
      <c r="L36" s="31"/>
    </row>
    <row r="37" spans="2:12" s="1" customFormat="1" ht="14.4" hidden="1" customHeight="1">
      <c r="B37" s="31"/>
      <c r="E37" s="26" t="s">
        <v>45</v>
      </c>
      <c r="F37" s="98">
        <f>ROUND((SUM(BI119:BI145)),  2)</f>
        <v>0</v>
      </c>
      <c r="I37" s="99">
        <v>0</v>
      </c>
      <c r="J37" s="98">
        <f>0</f>
        <v>0</v>
      </c>
      <c r="L37" s="31"/>
    </row>
    <row r="38" spans="2:12" s="1" customFormat="1" ht="6.9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46</v>
      </c>
      <c r="E39" s="56"/>
      <c r="F39" s="56"/>
      <c r="G39" s="102" t="s">
        <v>47</v>
      </c>
      <c r="H39" s="103" t="s">
        <v>48</v>
      </c>
      <c r="I39" s="104"/>
      <c r="J39" s="105">
        <f>SUM(J30:J37)</f>
        <v>0</v>
      </c>
      <c r="K39" s="106"/>
      <c r="L39" s="31"/>
    </row>
    <row r="40" spans="2:12" s="1" customFormat="1" ht="14.4" customHeight="1">
      <c r="B40" s="31"/>
      <c r="I40" s="90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49</v>
      </c>
      <c r="E50" s="41"/>
      <c r="F50" s="41"/>
      <c r="G50" s="40" t="s">
        <v>50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51</v>
      </c>
      <c r="E61" s="33"/>
      <c r="F61" s="108" t="s">
        <v>52</v>
      </c>
      <c r="G61" s="42" t="s">
        <v>51</v>
      </c>
      <c r="H61" s="33"/>
      <c r="I61" s="109"/>
      <c r="J61" s="110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53</v>
      </c>
      <c r="E65" s="41"/>
      <c r="F65" s="41"/>
      <c r="G65" s="40" t="s">
        <v>54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51</v>
      </c>
      <c r="E76" s="33"/>
      <c r="F76" s="108" t="s">
        <v>52</v>
      </c>
      <c r="G76" s="42" t="s">
        <v>51</v>
      </c>
      <c r="H76" s="33"/>
      <c r="I76" s="109"/>
      <c r="J76" s="110" t="s">
        <v>52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" customHeight="1">
      <c r="B82" s="31"/>
      <c r="C82" s="20" t="s">
        <v>96</v>
      </c>
      <c r="I82" s="90"/>
      <c r="L82" s="31"/>
    </row>
    <row r="83" spans="2:47" s="1" customFormat="1" ht="6.9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4.4" customHeight="1">
      <c r="B85" s="31"/>
      <c r="E85" s="244" t="str">
        <f>E7</f>
        <v>Stavební úpravy Tělocvičny ZŠ Školní 1480/61, Chomutov - 2. ETAPA</v>
      </c>
      <c r="F85" s="245"/>
      <c r="G85" s="245"/>
      <c r="H85" s="245"/>
      <c r="I85" s="90"/>
      <c r="L85" s="31"/>
    </row>
    <row r="86" spans="2:47" s="1" customFormat="1" ht="12" customHeight="1">
      <c r="B86" s="31"/>
      <c r="C86" s="26" t="s">
        <v>94</v>
      </c>
      <c r="I86" s="90"/>
      <c r="L86" s="31"/>
    </row>
    <row r="87" spans="2:47" s="1" customFormat="1" ht="14.4" customHeight="1">
      <c r="B87" s="31"/>
      <c r="E87" s="228" t="str">
        <f>E9</f>
        <v>VON - Vedlejší a ostatní náklady</v>
      </c>
      <c r="F87" s="243"/>
      <c r="G87" s="243"/>
      <c r="H87" s="243"/>
      <c r="I87" s="90"/>
      <c r="L87" s="31"/>
    </row>
    <row r="88" spans="2:47" s="1" customFormat="1" ht="6.9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>Chomutov</v>
      </c>
      <c r="I89" s="91" t="s">
        <v>22</v>
      </c>
      <c r="J89" s="51" t="str">
        <f>IF(J12="","",J12)</f>
        <v>13. 3. 2019</v>
      </c>
      <c r="L89" s="31"/>
    </row>
    <row r="90" spans="2:47" s="1" customFormat="1" ht="6.9" customHeight="1">
      <c r="B90" s="31"/>
      <c r="I90" s="90"/>
      <c r="L90" s="31"/>
    </row>
    <row r="91" spans="2:47" s="1" customFormat="1" ht="26.4" customHeight="1">
      <c r="B91" s="31"/>
      <c r="C91" s="26" t="s">
        <v>24</v>
      </c>
      <c r="F91" s="24" t="str">
        <f>E15</f>
        <v>Statutární město Chomutov</v>
      </c>
      <c r="I91" s="91" t="s">
        <v>30</v>
      </c>
      <c r="J91" s="29" t="str">
        <f>E21</f>
        <v>Ing. Karel Greiner</v>
      </c>
      <c r="L91" s="31"/>
    </row>
    <row r="92" spans="2:47" s="1" customFormat="1" ht="15.6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Pavel Šouta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97</v>
      </c>
      <c r="D94" s="100"/>
      <c r="E94" s="100"/>
      <c r="F94" s="100"/>
      <c r="G94" s="100"/>
      <c r="H94" s="100"/>
      <c r="I94" s="114"/>
      <c r="J94" s="115" t="s">
        <v>98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8" customHeight="1">
      <c r="B96" s="31"/>
      <c r="C96" s="116" t="s">
        <v>99</v>
      </c>
      <c r="I96" s="90"/>
      <c r="J96" s="65">
        <f>J119</f>
        <v>0</v>
      </c>
      <c r="L96" s="31"/>
      <c r="AU96" s="16" t="s">
        <v>100</v>
      </c>
    </row>
    <row r="97" spans="2:12" s="8" customFormat="1" ht="24.9" customHeight="1">
      <c r="B97" s="117"/>
      <c r="D97" s="118" t="s">
        <v>625</v>
      </c>
      <c r="E97" s="119"/>
      <c r="F97" s="119"/>
      <c r="G97" s="119"/>
      <c r="H97" s="119"/>
      <c r="I97" s="120"/>
      <c r="J97" s="121">
        <f>J120</f>
        <v>0</v>
      </c>
      <c r="L97" s="117"/>
    </row>
    <row r="98" spans="2:12" s="9" customFormat="1" ht="19.95" customHeight="1">
      <c r="B98" s="122"/>
      <c r="D98" s="123" t="s">
        <v>626</v>
      </c>
      <c r="E98" s="124"/>
      <c r="F98" s="124"/>
      <c r="G98" s="124"/>
      <c r="H98" s="124"/>
      <c r="I98" s="125"/>
      <c r="J98" s="126">
        <f>J121</f>
        <v>0</v>
      </c>
      <c r="L98" s="122"/>
    </row>
    <row r="99" spans="2:12" s="9" customFormat="1" ht="19.95" customHeight="1">
      <c r="B99" s="122"/>
      <c r="D99" s="123" t="s">
        <v>627</v>
      </c>
      <c r="E99" s="124"/>
      <c r="F99" s="124"/>
      <c r="G99" s="124"/>
      <c r="H99" s="124"/>
      <c r="I99" s="125"/>
      <c r="J99" s="126">
        <f>J137</f>
        <v>0</v>
      </c>
      <c r="L99" s="122"/>
    </row>
    <row r="100" spans="2:12" s="1" customFormat="1" ht="21.75" customHeight="1">
      <c r="B100" s="31"/>
      <c r="I100" s="90"/>
      <c r="L100" s="31"/>
    </row>
    <row r="101" spans="2:12" s="1" customFormat="1" ht="6.9" customHeight="1">
      <c r="B101" s="43"/>
      <c r="C101" s="44"/>
      <c r="D101" s="44"/>
      <c r="E101" s="44"/>
      <c r="F101" s="44"/>
      <c r="G101" s="44"/>
      <c r="H101" s="44"/>
      <c r="I101" s="111"/>
      <c r="J101" s="44"/>
      <c r="K101" s="44"/>
      <c r="L101" s="31"/>
    </row>
    <row r="105" spans="2:12" s="1" customFormat="1" ht="6.9" customHeight="1">
      <c r="B105" s="45"/>
      <c r="C105" s="46"/>
      <c r="D105" s="46"/>
      <c r="E105" s="46"/>
      <c r="F105" s="46"/>
      <c r="G105" s="46"/>
      <c r="H105" s="46"/>
      <c r="I105" s="112"/>
      <c r="J105" s="46"/>
      <c r="K105" s="46"/>
      <c r="L105" s="31"/>
    </row>
    <row r="106" spans="2:12" s="1" customFormat="1" ht="24.9" customHeight="1">
      <c r="B106" s="31"/>
      <c r="C106" s="20" t="s">
        <v>111</v>
      </c>
      <c r="I106" s="90"/>
      <c r="L106" s="31"/>
    </row>
    <row r="107" spans="2:12" s="1" customFormat="1" ht="6.9" customHeight="1">
      <c r="B107" s="31"/>
      <c r="I107" s="90"/>
      <c r="L107" s="31"/>
    </row>
    <row r="108" spans="2:12" s="1" customFormat="1" ht="12" customHeight="1">
      <c r="B108" s="31"/>
      <c r="C108" s="26" t="s">
        <v>16</v>
      </c>
      <c r="I108" s="90"/>
      <c r="L108" s="31"/>
    </row>
    <row r="109" spans="2:12" s="1" customFormat="1" ht="14.4" customHeight="1">
      <c r="B109" s="31"/>
      <c r="E109" s="244" t="str">
        <f>E7</f>
        <v>Stavební úpravy Tělocvičny ZŠ Školní 1480/61, Chomutov - 2. ETAPA</v>
      </c>
      <c r="F109" s="245"/>
      <c r="G109" s="245"/>
      <c r="H109" s="245"/>
      <c r="I109" s="90"/>
      <c r="L109" s="31"/>
    </row>
    <row r="110" spans="2:12" s="1" customFormat="1" ht="12" customHeight="1">
      <c r="B110" s="31"/>
      <c r="C110" s="26" t="s">
        <v>94</v>
      </c>
      <c r="I110" s="90"/>
      <c r="L110" s="31"/>
    </row>
    <row r="111" spans="2:12" s="1" customFormat="1" ht="14.4" customHeight="1">
      <c r="B111" s="31"/>
      <c r="E111" s="228" t="str">
        <f>E9</f>
        <v>VON - Vedlejší a ostatní náklady</v>
      </c>
      <c r="F111" s="243"/>
      <c r="G111" s="243"/>
      <c r="H111" s="243"/>
      <c r="I111" s="90"/>
      <c r="L111" s="31"/>
    </row>
    <row r="112" spans="2:12" s="1" customFormat="1" ht="6.9" customHeight="1">
      <c r="B112" s="31"/>
      <c r="I112" s="90"/>
      <c r="L112" s="31"/>
    </row>
    <row r="113" spans="2:65" s="1" customFormat="1" ht="12" customHeight="1">
      <c r="B113" s="31"/>
      <c r="C113" s="26" t="s">
        <v>20</v>
      </c>
      <c r="F113" s="24" t="str">
        <f>F12</f>
        <v>Chomutov</v>
      </c>
      <c r="I113" s="91" t="s">
        <v>22</v>
      </c>
      <c r="J113" s="51" t="str">
        <f>IF(J12="","",J12)</f>
        <v>13. 3. 2019</v>
      </c>
      <c r="L113" s="31"/>
    </row>
    <row r="114" spans="2:65" s="1" customFormat="1" ht="6.9" customHeight="1">
      <c r="B114" s="31"/>
      <c r="I114" s="90"/>
      <c r="L114" s="31"/>
    </row>
    <row r="115" spans="2:65" s="1" customFormat="1" ht="26.4" customHeight="1">
      <c r="B115" s="31"/>
      <c r="C115" s="26" t="s">
        <v>24</v>
      </c>
      <c r="F115" s="24" t="str">
        <f>E15</f>
        <v>Statutární město Chomutov</v>
      </c>
      <c r="I115" s="91" t="s">
        <v>30</v>
      </c>
      <c r="J115" s="29" t="str">
        <f>E21</f>
        <v>Ing. Karel Greiner</v>
      </c>
      <c r="L115" s="31"/>
    </row>
    <row r="116" spans="2:65" s="1" customFormat="1" ht="15.6" customHeight="1">
      <c r="B116" s="31"/>
      <c r="C116" s="26" t="s">
        <v>28</v>
      </c>
      <c r="F116" s="24" t="str">
        <f>IF(E18="","",E18)</f>
        <v>Vyplň údaj</v>
      </c>
      <c r="I116" s="91" t="s">
        <v>33</v>
      </c>
      <c r="J116" s="29" t="str">
        <f>E24</f>
        <v>Pavel Šouta</v>
      </c>
      <c r="L116" s="31"/>
    </row>
    <row r="117" spans="2:65" s="1" customFormat="1" ht="10.35" customHeight="1">
      <c r="B117" s="31"/>
      <c r="I117" s="90"/>
      <c r="L117" s="31"/>
    </row>
    <row r="118" spans="2:65" s="10" customFormat="1" ht="29.25" customHeight="1">
      <c r="B118" s="127"/>
      <c r="C118" s="128" t="s">
        <v>112</v>
      </c>
      <c r="D118" s="129" t="s">
        <v>61</v>
      </c>
      <c r="E118" s="129" t="s">
        <v>57</v>
      </c>
      <c r="F118" s="129" t="s">
        <v>58</v>
      </c>
      <c r="G118" s="129" t="s">
        <v>113</v>
      </c>
      <c r="H118" s="129" t="s">
        <v>114</v>
      </c>
      <c r="I118" s="130" t="s">
        <v>115</v>
      </c>
      <c r="J118" s="129" t="s">
        <v>98</v>
      </c>
      <c r="K118" s="131" t="s">
        <v>116</v>
      </c>
      <c r="L118" s="127"/>
      <c r="M118" s="58" t="s">
        <v>1</v>
      </c>
      <c r="N118" s="59" t="s">
        <v>40</v>
      </c>
      <c r="O118" s="59" t="s">
        <v>117</v>
      </c>
      <c r="P118" s="59" t="s">
        <v>118</v>
      </c>
      <c r="Q118" s="59" t="s">
        <v>119</v>
      </c>
      <c r="R118" s="59" t="s">
        <v>120</v>
      </c>
      <c r="S118" s="59" t="s">
        <v>121</v>
      </c>
      <c r="T118" s="60" t="s">
        <v>122</v>
      </c>
    </row>
    <row r="119" spans="2:65" s="1" customFormat="1" ht="22.8" customHeight="1">
      <c r="B119" s="31"/>
      <c r="C119" s="63" t="s">
        <v>123</v>
      </c>
      <c r="I119" s="90"/>
      <c r="J119" s="132">
        <f>BK119</f>
        <v>0</v>
      </c>
      <c r="L119" s="31"/>
      <c r="M119" s="61"/>
      <c r="N119" s="52"/>
      <c r="O119" s="52"/>
      <c r="P119" s="133">
        <f>P120</f>
        <v>0</v>
      </c>
      <c r="Q119" s="52"/>
      <c r="R119" s="133">
        <f>R120</f>
        <v>0</v>
      </c>
      <c r="S119" s="52"/>
      <c r="T119" s="134">
        <f>T120</f>
        <v>0</v>
      </c>
      <c r="AT119" s="16" t="s">
        <v>75</v>
      </c>
      <c r="AU119" s="16" t="s">
        <v>100</v>
      </c>
      <c r="BK119" s="135">
        <f>BK120</f>
        <v>0</v>
      </c>
    </row>
    <row r="120" spans="2:65" s="11" customFormat="1" ht="25.95" customHeight="1">
      <c r="B120" s="136"/>
      <c r="D120" s="137" t="s">
        <v>75</v>
      </c>
      <c r="E120" s="138" t="s">
        <v>628</v>
      </c>
      <c r="F120" s="138" t="s">
        <v>629</v>
      </c>
      <c r="I120" s="139"/>
      <c r="J120" s="140">
        <f>BK120</f>
        <v>0</v>
      </c>
      <c r="L120" s="136"/>
      <c r="M120" s="141"/>
      <c r="N120" s="142"/>
      <c r="O120" s="142"/>
      <c r="P120" s="143">
        <f>P121+P137</f>
        <v>0</v>
      </c>
      <c r="Q120" s="142"/>
      <c r="R120" s="143">
        <f>R121+R137</f>
        <v>0</v>
      </c>
      <c r="S120" s="142"/>
      <c r="T120" s="144">
        <f>T121+T137</f>
        <v>0</v>
      </c>
      <c r="AR120" s="137" t="s">
        <v>158</v>
      </c>
      <c r="AT120" s="145" t="s">
        <v>75</v>
      </c>
      <c r="AU120" s="145" t="s">
        <v>76</v>
      </c>
      <c r="AY120" s="137" t="s">
        <v>126</v>
      </c>
      <c r="BK120" s="146">
        <f>BK121+BK137</f>
        <v>0</v>
      </c>
    </row>
    <row r="121" spans="2:65" s="11" customFormat="1" ht="22.8" customHeight="1">
      <c r="B121" s="136"/>
      <c r="D121" s="137" t="s">
        <v>75</v>
      </c>
      <c r="E121" s="147" t="s">
        <v>630</v>
      </c>
      <c r="F121" s="147" t="s">
        <v>631</v>
      </c>
      <c r="I121" s="139"/>
      <c r="J121" s="148">
        <f>BK121</f>
        <v>0</v>
      </c>
      <c r="L121" s="136"/>
      <c r="M121" s="141"/>
      <c r="N121" s="142"/>
      <c r="O121" s="142"/>
      <c r="P121" s="143">
        <f>SUM(P122:P136)</f>
        <v>0</v>
      </c>
      <c r="Q121" s="142"/>
      <c r="R121" s="143">
        <f>SUM(R122:R136)</f>
        <v>0</v>
      </c>
      <c r="S121" s="142"/>
      <c r="T121" s="144">
        <f>SUM(T122:T136)</f>
        <v>0</v>
      </c>
      <c r="AR121" s="137" t="s">
        <v>158</v>
      </c>
      <c r="AT121" s="145" t="s">
        <v>75</v>
      </c>
      <c r="AU121" s="145" t="s">
        <v>84</v>
      </c>
      <c r="AY121" s="137" t="s">
        <v>126</v>
      </c>
      <c r="BK121" s="146">
        <f>SUM(BK122:BK136)</f>
        <v>0</v>
      </c>
    </row>
    <row r="122" spans="2:65" s="1" customFormat="1" ht="14.4" customHeight="1">
      <c r="B122" s="149"/>
      <c r="C122" s="150" t="s">
        <v>84</v>
      </c>
      <c r="D122" s="150" t="s">
        <v>129</v>
      </c>
      <c r="E122" s="151" t="s">
        <v>632</v>
      </c>
      <c r="F122" s="152" t="s">
        <v>633</v>
      </c>
      <c r="G122" s="153" t="s">
        <v>634</v>
      </c>
      <c r="H122" s="154">
        <v>1</v>
      </c>
      <c r="I122" s="155"/>
      <c r="J122" s="156">
        <f>ROUND(I122*H122,2)</f>
        <v>0</v>
      </c>
      <c r="K122" s="152" t="s">
        <v>133</v>
      </c>
      <c r="L122" s="31"/>
      <c r="M122" s="157" t="s">
        <v>1</v>
      </c>
      <c r="N122" s="158" t="s">
        <v>41</v>
      </c>
      <c r="O122" s="54"/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61" t="s">
        <v>635</v>
      </c>
      <c r="AT122" s="161" t="s">
        <v>129</v>
      </c>
      <c r="AU122" s="161" t="s">
        <v>86</v>
      </c>
      <c r="AY122" s="16" t="s">
        <v>126</v>
      </c>
      <c r="BE122" s="162">
        <f>IF(N122="základní",J122,0)</f>
        <v>0</v>
      </c>
      <c r="BF122" s="162">
        <f>IF(N122="snížená",J122,0)</f>
        <v>0</v>
      </c>
      <c r="BG122" s="162">
        <f>IF(N122="zákl. přenesená",J122,0)</f>
        <v>0</v>
      </c>
      <c r="BH122" s="162">
        <f>IF(N122="sníž. přenesená",J122,0)</f>
        <v>0</v>
      </c>
      <c r="BI122" s="162">
        <f>IF(N122="nulová",J122,0)</f>
        <v>0</v>
      </c>
      <c r="BJ122" s="16" t="s">
        <v>84</v>
      </c>
      <c r="BK122" s="162">
        <f>ROUND(I122*H122,2)</f>
        <v>0</v>
      </c>
      <c r="BL122" s="16" t="s">
        <v>635</v>
      </c>
      <c r="BM122" s="161" t="s">
        <v>636</v>
      </c>
    </row>
    <row r="123" spans="2:65" s="12" customFormat="1">
      <c r="B123" s="163"/>
      <c r="D123" s="164" t="s">
        <v>136</v>
      </c>
      <c r="E123" s="165" t="s">
        <v>1</v>
      </c>
      <c r="F123" s="166" t="s">
        <v>84</v>
      </c>
      <c r="H123" s="167">
        <v>1</v>
      </c>
      <c r="I123" s="168"/>
      <c r="L123" s="163"/>
      <c r="M123" s="169"/>
      <c r="N123" s="170"/>
      <c r="O123" s="170"/>
      <c r="P123" s="170"/>
      <c r="Q123" s="170"/>
      <c r="R123" s="170"/>
      <c r="S123" s="170"/>
      <c r="T123" s="171"/>
      <c r="AT123" s="165" t="s">
        <v>136</v>
      </c>
      <c r="AU123" s="165" t="s">
        <v>86</v>
      </c>
      <c r="AV123" s="12" t="s">
        <v>86</v>
      </c>
      <c r="AW123" s="12" t="s">
        <v>32</v>
      </c>
      <c r="AX123" s="12" t="s">
        <v>76</v>
      </c>
      <c r="AY123" s="165" t="s">
        <v>126</v>
      </c>
    </row>
    <row r="124" spans="2:65" s="13" customFormat="1">
      <c r="B124" s="172"/>
      <c r="D124" s="164" t="s">
        <v>136</v>
      </c>
      <c r="E124" s="173" t="s">
        <v>1</v>
      </c>
      <c r="F124" s="174" t="s">
        <v>140</v>
      </c>
      <c r="H124" s="175">
        <v>1</v>
      </c>
      <c r="I124" s="176"/>
      <c r="L124" s="172"/>
      <c r="M124" s="177"/>
      <c r="N124" s="178"/>
      <c r="O124" s="178"/>
      <c r="P124" s="178"/>
      <c r="Q124" s="178"/>
      <c r="R124" s="178"/>
      <c r="S124" s="178"/>
      <c r="T124" s="179"/>
      <c r="AT124" s="173" t="s">
        <v>136</v>
      </c>
      <c r="AU124" s="173" t="s">
        <v>86</v>
      </c>
      <c r="AV124" s="13" t="s">
        <v>134</v>
      </c>
      <c r="AW124" s="13" t="s">
        <v>32</v>
      </c>
      <c r="AX124" s="13" t="s">
        <v>84</v>
      </c>
      <c r="AY124" s="173" t="s">
        <v>126</v>
      </c>
    </row>
    <row r="125" spans="2:65" s="1" customFormat="1" ht="14.4" customHeight="1">
      <c r="B125" s="149"/>
      <c r="C125" s="150" t="s">
        <v>86</v>
      </c>
      <c r="D125" s="150" t="s">
        <v>129</v>
      </c>
      <c r="E125" s="151" t="s">
        <v>637</v>
      </c>
      <c r="F125" s="152" t="s">
        <v>638</v>
      </c>
      <c r="G125" s="153" t="s">
        <v>634</v>
      </c>
      <c r="H125" s="154">
        <v>1</v>
      </c>
      <c r="I125" s="155"/>
      <c r="J125" s="156">
        <f>ROUND(I125*H125,2)</f>
        <v>0</v>
      </c>
      <c r="K125" s="152" t="s">
        <v>133</v>
      </c>
      <c r="L125" s="31"/>
      <c r="M125" s="157" t="s">
        <v>1</v>
      </c>
      <c r="N125" s="158" t="s">
        <v>41</v>
      </c>
      <c r="O125" s="54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61" t="s">
        <v>635</v>
      </c>
      <c r="AT125" s="161" t="s">
        <v>129</v>
      </c>
      <c r="AU125" s="161" t="s">
        <v>86</v>
      </c>
      <c r="AY125" s="16" t="s">
        <v>126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6" t="s">
        <v>84</v>
      </c>
      <c r="BK125" s="162">
        <f>ROUND(I125*H125,2)</f>
        <v>0</v>
      </c>
      <c r="BL125" s="16" t="s">
        <v>635</v>
      </c>
      <c r="BM125" s="161" t="s">
        <v>639</v>
      </c>
    </row>
    <row r="126" spans="2:65" s="12" customFormat="1">
      <c r="B126" s="163"/>
      <c r="D126" s="164" t="s">
        <v>136</v>
      </c>
      <c r="E126" s="165" t="s">
        <v>1</v>
      </c>
      <c r="F126" s="166" t="s">
        <v>84</v>
      </c>
      <c r="H126" s="167">
        <v>1</v>
      </c>
      <c r="I126" s="168"/>
      <c r="L126" s="163"/>
      <c r="M126" s="169"/>
      <c r="N126" s="170"/>
      <c r="O126" s="170"/>
      <c r="P126" s="170"/>
      <c r="Q126" s="170"/>
      <c r="R126" s="170"/>
      <c r="S126" s="170"/>
      <c r="T126" s="171"/>
      <c r="AT126" s="165" t="s">
        <v>136</v>
      </c>
      <c r="AU126" s="165" t="s">
        <v>86</v>
      </c>
      <c r="AV126" s="12" t="s">
        <v>86</v>
      </c>
      <c r="AW126" s="12" t="s">
        <v>32</v>
      </c>
      <c r="AX126" s="12" t="s">
        <v>76</v>
      </c>
      <c r="AY126" s="165" t="s">
        <v>126</v>
      </c>
    </row>
    <row r="127" spans="2:65" s="13" customFormat="1">
      <c r="B127" s="172"/>
      <c r="D127" s="164" t="s">
        <v>136</v>
      </c>
      <c r="E127" s="173" t="s">
        <v>1</v>
      </c>
      <c r="F127" s="174" t="s">
        <v>140</v>
      </c>
      <c r="H127" s="175">
        <v>1</v>
      </c>
      <c r="I127" s="176"/>
      <c r="L127" s="172"/>
      <c r="M127" s="177"/>
      <c r="N127" s="178"/>
      <c r="O127" s="178"/>
      <c r="P127" s="178"/>
      <c r="Q127" s="178"/>
      <c r="R127" s="178"/>
      <c r="S127" s="178"/>
      <c r="T127" s="179"/>
      <c r="AT127" s="173" t="s">
        <v>136</v>
      </c>
      <c r="AU127" s="173" t="s">
        <v>86</v>
      </c>
      <c r="AV127" s="13" t="s">
        <v>134</v>
      </c>
      <c r="AW127" s="13" t="s">
        <v>32</v>
      </c>
      <c r="AX127" s="13" t="s">
        <v>84</v>
      </c>
      <c r="AY127" s="173" t="s">
        <v>126</v>
      </c>
    </row>
    <row r="128" spans="2:65" s="1" customFormat="1" ht="14.4" customHeight="1">
      <c r="B128" s="149"/>
      <c r="C128" s="150" t="s">
        <v>148</v>
      </c>
      <c r="D128" s="150" t="s">
        <v>129</v>
      </c>
      <c r="E128" s="151" t="s">
        <v>640</v>
      </c>
      <c r="F128" s="152" t="s">
        <v>641</v>
      </c>
      <c r="G128" s="153" t="s">
        <v>634</v>
      </c>
      <c r="H128" s="154">
        <v>1</v>
      </c>
      <c r="I128" s="155"/>
      <c r="J128" s="156">
        <f>ROUND(I128*H128,2)</f>
        <v>0</v>
      </c>
      <c r="K128" s="152" t="s">
        <v>133</v>
      </c>
      <c r="L128" s="31"/>
      <c r="M128" s="157" t="s">
        <v>1</v>
      </c>
      <c r="N128" s="158" t="s">
        <v>41</v>
      </c>
      <c r="O128" s="54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61" t="s">
        <v>635</v>
      </c>
      <c r="AT128" s="161" t="s">
        <v>129</v>
      </c>
      <c r="AU128" s="161" t="s">
        <v>86</v>
      </c>
      <c r="AY128" s="16" t="s">
        <v>126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6" t="s">
        <v>84</v>
      </c>
      <c r="BK128" s="162">
        <f>ROUND(I128*H128,2)</f>
        <v>0</v>
      </c>
      <c r="BL128" s="16" t="s">
        <v>635</v>
      </c>
      <c r="BM128" s="161" t="s">
        <v>642</v>
      </c>
    </row>
    <row r="129" spans="2:65" s="12" customFormat="1">
      <c r="B129" s="163"/>
      <c r="D129" s="164" t="s">
        <v>136</v>
      </c>
      <c r="E129" s="165" t="s">
        <v>1</v>
      </c>
      <c r="F129" s="166" t="s">
        <v>84</v>
      </c>
      <c r="H129" s="167">
        <v>1</v>
      </c>
      <c r="I129" s="168"/>
      <c r="L129" s="163"/>
      <c r="M129" s="169"/>
      <c r="N129" s="170"/>
      <c r="O129" s="170"/>
      <c r="P129" s="170"/>
      <c r="Q129" s="170"/>
      <c r="R129" s="170"/>
      <c r="S129" s="170"/>
      <c r="T129" s="171"/>
      <c r="AT129" s="165" t="s">
        <v>136</v>
      </c>
      <c r="AU129" s="165" t="s">
        <v>86</v>
      </c>
      <c r="AV129" s="12" t="s">
        <v>86</v>
      </c>
      <c r="AW129" s="12" t="s">
        <v>32</v>
      </c>
      <c r="AX129" s="12" t="s">
        <v>76</v>
      </c>
      <c r="AY129" s="165" t="s">
        <v>126</v>
      </c>
    </row>
    <row r="130" spans="2:65" s="13" customFormat="1">
      <c r="B130" s="172"/>
      <c r="D130" s="164" t="s">
        <v>136</v>
      </c>
      <c r="E130" s="173" t="s">
        <v>1</v>
      </c>
      <c r="F130" s="174" t="s">
        <v>140</v>
      </c>
      <c r="H130" s="175">
        <v>1</v>
      </c>
      <c r="I130" s="176"/>
      <c r="L130" s="172"/>
      <c r="M130" s="177"/>
      <c r="N130" s="178"/>
      <c r="O130" s="178"/>
      <c r="P130" s="178"/>
      <c r="Q130" s="178"/>
      <c r="R130" s="178"/>
      <c r="S130" s="178"/>
      <c r="T130" s="179"/>
      <c r="AT130" s="173" t="s">
        <v>136</v>
      </c>
      <c r="AU130" s="173" t="s">
        <v>86</v>
      </c>
      <c r="AV130" s="13" t="s">
        <v>134</v>
      </c>
      <c r="AW130" s="13" t="s">
        <v>32</v>
      </c>
      <c r="AX130" s="13" t="s">
        <v>84</v>
      </c>
      <c r="AY130" s="173" t="s">
        <v>126</v>
      </c>
    </row>
    <row r="131" spans="2:65" s="1" customFormat="1" ht="14.4" customHeight="1">
      <c r="B131" s="149"/>
      <c r="C131" s="150" t="s">
        <v>134</v>
      </c>
      <c r="D131" s="150" t="s">
        <v>129</v>
      </c>
      <c r="E131" s="151" t="s">
        <v>643</v>
      </c>
      <c r="F131" s="152" t="s">
        <v>644</v>
      </c>
      <c r="G131" s="153" t="s">
        <v>634</v>
      </c>
      <c r="H131" s="154">
        <v>1</v>
      </c>
      <c r="I131" s="155"/>
      <c r="J131" s="156">
        <f>ROUND(I131*H131,2)</f>
        <v>0</v>
      </c>
      <c r="K131" s="152" t="s">
        <v>133</v>
      </c>
      <c r="L131" s="31"/>
      <c r="M131" s="157" t="s">
        <v>1</v>
      </c>
      <c r="N131" s="158" t="s">
        <v>41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635</v>
      </c>
      <c r="AT131" s="161" t="s">
        <v>129</v>
      </c>
      <c r="AU131" s="161" t="s">
        <v>86</v>
      </c>
      <c r="AY131" s="16" t="s">
        <v>126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84</v>
      </c>
      <c r="BK131" s="162">
        <f>ROUND(I131*H131,2)</f>
        <v>0</v>
      </c>
      <c r="BL131" s="16" t="s">
        <v>635</v>
      </c>
      <c r="BM131" s="161" t="s">
        <v>645</v>
      </c>
    </row>
    <row r="132" spans="2:65" s="12" customFormat="1">
      <c r="B132" s="163"/>
      <c r="D132" s="164" t="s">
        <v>136</v>
      </c>
      <c r="E132" s="165" t="s">
        <v>1</v>
      </c>
      <c r="F132" s="166" t="s">
        <v>84</v>
      </c>
      <c r="H132" s="167">
        <v>1</v>
      </c>
      <c r="I132" s="168"/>
      <c r="L132" s="163"/>
      <c r="M132" s="169"/>
      <c r="N132" s="170"/>
      <c r="O132" s="170"/>
      <c r="P132" s="170"/>
      <c r="Q132" s="170"/>
      <c r="R132" s="170"/>
      <c r="S132" s="170"/>
      <c r="T132" s="171"/>
      <c r="AT132" s="165" t="s">
        <v>136</v>
      </c>
      <c r="AU132" s="165" t="s">
        <v>86</v>
      </c>
      <c r="AV132" s="12" t="s">
        <v>86</v>
      </c>
      <c r="AW132" s="12" t="s">
        <v>32</v>
      </c>
      <c r="AX132" s="12" t="s">
        <v>76</v>
      </c>
      <c r="AY132" s="165" t="s">
        <v>126</v>
      </c>
    </row>
    <row r="133" spans="2:65" s="13" customFormat="1">
      <c r="B133" s="172"/>
      <c r="D133" s="164" t="s">
        <v>136</v>
      </c>
      <c r="E133" s="173" t="s">
        <v>1</v>
      </c>
      <c r="F133" s="174" t="s">
        <v>140</v>
      </c>
      <c r="H133" s="175">
        <v>1</v>
      </c>
      <c r="I133" s="176"/>
      <c r="L133" s="172"/>
      <c r="M133" s="177"/>
      <c r="N133" s="178"/>
      <c r="O133" s="178"/>
      <c r="P133" s="178"/>
      <c r="Q133" s="178"/>
      <c r="R133" s="178"/>
      <c r="S133" s="178"/>
      <c r="T133" s="179"/>
      <c r="AT133" s="173" t="s">
        <v>136</v>
      </c>
      <c r="AU133" s="173" t="s">
        <v>86</v>
      </c>
      <c r="AV133" s="13" t="s">
        <v>134</v>
      </c>
      <c r="AW133" s="13" t="s">
        <v>32</v>
      </c>
      <c r="AX133" s="13" t="s">
        <v>84</v>
      </c>
      <c r="AY133" s="173" t="s">
        <v>126</v>
      </c>
    </row>
    <row r="134" spans="2:65" s="1" customFormat="1" ht="14.4" customHeight="1">
      <c r="B134" s="149"/>
      <c r="C134" s="150" t="s">
        <v>158</v>
      </c>
      <c r="D134" s="150" t="s">
        <v>129</v>
      </c>
      <c r="E134" s="151" t="s">
        <v>646</v>
      </c>
      <c r="F134" s="152" t="s">
        <v>647</v>
      </c>
      <c r="G134" s="153" t="s">
        <v>634</v>
      </c>
      <c r="H134" s="154">
        <v>1</v>
      </c>
      <c r="I134" s="155"/>
      <c r="J134" s="156">
        <f>ROUND(I134*H134,2)</f>
        <v>0</v>
      </c>
      <c r="K134" s="152" t="s">
        <v>133</v>
      </c>
      <c r="L134" s="31"/>
      <c r="M134" s="157" t="s">
        <v>1</v>
      </c>
      <c r="N134" s="158" t="s">
        <v>41</v>
      </c>
      <c r="O134" s="54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61" t="s">
        <v>635</v>
      </c>
      <c r="AT134" s="161" t="s">
        <v>129</v>
      </c>
      <c r="AU134" s="161" t="s">
        <v>86</v>
      </c>
      <c r="AY134" s="16" t="s">
        <v>126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6" t="s">
        <v>84</v>
      </c>
      <c r="BK134" s="162">
        <f>ROUND(I134*H134,2)</f>
        <v>0</v>
      </c>
      <c r="BL134" s="16" t="s">
        <v>635</v>
      </c>
      <c r="BM134" s="161" t="s">
        <v>648</v>
      </c>
    </row>
    <row r="135" spans="2:65" s="12" customFormat="1">
      <c r="B135" s="163"/>
      <c r="D135" s="164" t="s">
        <v>136</v>
      </c>
      <c r="E135" s="165" t="s">
        <v>1</v>
      </c>
      <c r="F135" s="166" t="s">
        <v>84</v>
      </c>
      <c r="H135" s="167">
        <v>1</v>
      </c>
      <c r="I135" s="168"/>
      <c r="L135" s="163"/>
      <c r="M135" s="169"/>
      <c r="N135" s="170"/>
      <c r="O135" s="170"/>
      <c r="P135" s="170"/>
      <c r="Q135" s="170"/>
      <c r="R135" s="170"/>
      <c r="S135" s="170"/>
      <c r="T135" s="171"/>
      <c r="AT135" s="165" t="s">
        <v>136</v>
      </c>
      <c r="AU135" s="165" t="s">
        <v>86</v>
      </c>
      <c r="AV135" s="12" t="s">
        <v>86</v>
      </c>
      <c r="AW135" s="12" t="s">
        <v>32</v>
      </c>
      <c r="AX135" s="12" t="s">
        <v>76</v>
      </c>
      <c r="AY135" s="165" t="s">
        <v>126</v>
      </c>
    </row>
    <row r="136" spans="2:65" s="13" customFormat="1">
      <c r="B136" s="172"/>
      <c r="D136" s="164" t="s">
        <v>136</v>
      </c>
      <c r="E136" s="173" t="s">
        <v>1</v>
      </c>
      <c r="F136" s="174" t="s">
        <v>140</v>
      </c>
      <c r="H136" s="175">
        <v>1</v>
      </c>
      <c r="I136" s="176"/>
      <c r="L136" s="172"/>
      <c r="M136" s="177"/>
      <c r="N136" s="178"/>
      <c r="O136" s="178"/>
      <c r="P136" s="178"/>
      <c r="Q136" s="178"/>
      <c r="R136" s="178"/>
      <c r="S136" s="178"/>
      <c r="T136" s="179"/>
      <c r="AT136" s="173" t="s">
        <v>136</v>
      </c>
      <c r="AU136" s="173" t="s">
        <v>86</v>
      </c>
      <c r="AV136" s="13" t="s">
        <v>134</v>
      </c>
      <c r="AW136" s="13" t="s">
        <v>32</v>
      </c>
      <c r="AX136" s="13" t="s">
        <v>84</v>
      </c>
      <c r="AY136" s="173" t="s">
        <v>126</v>
      </c>
    </row>
    <row r="137" spans="2:65" s="11" customFormat="1" ht="22.8" customHeight="1">
      <c r="B137" s="136"/>
      <c r="D137" s="137" t="s">
        <v>75</v>
      </c>
      <c r="E137" s="147" t="s">
        <v>649</v>
      </c>
      <c r="F137" s="147" t="s">
        <v>650</v>
      </c>
      <c r="I137" s="139"/>
      <c r="J137" s="148">
        <f>BK137</f>
        <v>0</v>
      </c>
      <c r="L137" s="136"/>
      <c r="M137" s="141"/>
      <c r="N137" s="142"/>
      <c r="O137" s="142"/>
      <c r="P137" s="143">
        <f>SUM(P138:P145)</f>
        <v>0</v>
      </c>
      <c r="Q137" s="142"/>
      <c r="R137" s="143">
        <f>SUM(R138:R145)</f>
        <v>0</v>
      </c>
      <c r="S137" s="142"/>
      <c r="T137" s="144">
        <f>SUM(T138:T145)</f>
        <v>0</v>
      </c>
      <c r="AR137" s="137" t="s">
        <v>158</v>
      </c>
      <c r="AT137" s="145" t="s">
        <v>75</v>
      </c>
      <c r="AU137" s="145" t="s">
        <v>84</v>
      </c>
      <c r="AY137" s="137" t="s">
        <v>126</v>
      </c>
      <c r="BK137" s="146">
        <f>SUM(BK138:BK145)</f>
        <v>0</v>
      </c>
    </row>
    <row r="138" spans="2:65" s="1" customFormat="1" ht="14.4" customHeight="1">
      <c r="B138" s="149"/>
      <c r="C138" s="150" t="s">
        <v>127</v>
      </c>
      <c r="D138" s="150" t="s">
        <v>129</v>
      </c>
      <c r="E138" s="151" t="s">
        <v>651</v>
      </c>
      <c r="F138" s="152" t="s">
        <v>652</v>
      </c>
      <c r="G138" s="153" t="s">
        <v>634</v>
      </c>
      <c r="H138" s="154">
        <v>1</v>
      </c>
      <c r="I138" s="155"/>
      <c r="J138" s="156">
        <f>ROUND(I138*H138,2)</f>
        <v>0</v>
      </c>
      <c r="K138" s="152" t="s">
        <v>133</v>
      </c>
      <c r="L138" s="31"/>
      <c r="M138" s="157" t="s">
        <v>1</v>
      </c>
      <c r="N138" s="158" t="s">
        <v>41</v>
      </c>
      <c r="O138" s="54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AR138" s="161" t="s">
        <v>635</v>
      </c>
      <c r="AT138" s="161" t="s">
        <v>129</v>
      </c>
      <c r="AU138" s="161" t="s">
        <v>86</v>
      </c>
      <c r="AY138" s="16" t="s">
        <v>126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6" t="s">
        <v>84</v>
      </c>
      <c r="BK138" s="162">
        <f>ROUND(I138*H138,2)</f>
        <v>0</v>
      </c>
      <c r="BL138" s="16" t="s">
        <v>635</v>
      </c>
      <c r="BM138" s="161" t="s">
        <v>653</v>
      </c>
    </row>
    <row r="139" spans="2:65" s="12" customFormat="1">
      <c r="B139" s="163"/>
      <c r="D139" s="164" t="s">
        <v>136</v>
      </c>
      <c r="E139" s="165" t="s">
        <v>1</v>
      </c>
      <c r="F139" s="166" t="s">
        <v>84</v>
      </c>
      <c r="H139" s="167">
        <v>1</v>
      </c>
      <c r="I139" s="168"/>
      <c r="L139" s="163"/>
      <c r="M139" s="169"/>
      <c r="N139" s="170"/>
      <c r="O139" s="170"/>
      <c r="P139" s="170"/>
      <c r="Q139" s="170"/>
      <c r="R139" s="170"/>
      <c r="S139" s="170"/>
      <c r="T139" s="171"/>
      <c r="AT139" s="165" t="s">
        <v>136</v>
      </c>
      <c r="AU139" s="165" t="s">
        <v>86</v>
      </c>
      <c r="AV139" s="12" t="s">
        <v>86</v>
      </c>
      <c r="AW139" s="12" t="s">
        <v>32</v>
      </c>
      <c r="AX139" s="12" t="s">
        <v>76</v>
      </c>
      <c r="AY139" s="165" t="s">
        <v>126</v>
      </c>
    </row>
    <row r="140" spans="2:65" s="13" customFormat="1">
      <c r="B140" s="172"/>
      <c r="D140" s="164" t="s">
        <v>136</v>
      </c>
      <c r="E140" s="173" t="s">
        <v>1</v>
      </c>
      <c r="F140" s="174" t="s">
        <v>140</v>
      </c>
      <c r="H140" s="175">
        <v>1</v>
      </c>
      <c r="I140" s="176"/>
      <c r="L140" s="172"/>
      <c r="M140" s="177"/>
      <c r="N140" s="178"/>
      <c r="O140" s="178"/>
      <c r="P140" s="178"/>
      <c r="Q140" s="178"/>
      <c r="R140" s="178"/>
      <c r="S140" s="178"/>
      <c r="T140" s="179"/>
      <c r="AT140" s="173" t="s">
        <v>136</v>
      </c>
      <c r="AU140" s="173" t="s">
        <v>86</v>
      </c>
      <c r="AV140" s="13" t="s">
        <v>134</v>
      </c>
      <c r="AW140" s="13" t="s">
        <v>32</v>
      </c>
      <c r="AX140" s="13" t="s">
        <v>84</v>
      </c>
      <c r="AY140" s="173" t="s">
        <v>126</v>
      </c>
    </row>
    <row r="141" spans="2:65" s="14" customFormat="1">
      <c r="B141" s="190"/>
      <c r="D141" s="164" t="s">
        <v>136</v>
      </c>
      <c r="E141" s="191" t="s">
        <v>1</v>
      </c>
      <c r="F141" s="192" t="s">
        <v>654</v>
      </c>
      <c r="H141" s="191" t="s">
        <v>1</v>
      </c>
      <c r="I141" s="193"/>
      <c r="L141" s="190"/>
      <c r="M141" s="194"/>
      <c r="N141" s="195"/>
      <c r="O141" s="195"/>
      <c r="P141" s="195"/>
      <c r="Q141" s="195"/>
      <c r="R141" s="195"/>
      <c r="S141" s="195"/>
      <c r="T141" s="196"/>
      <c r="AT141" s="191" t="s">
        <v>136</v>
      </c>
      <c r="AU141" s="191" t="s">
        <v>86</v>
      </c>
      <c r="AV141" s="14" t="s">
        <v>84</v>
      </c>
      <c r="AW141" s="14" t="s">
        <v>32</v>
      </c>
      <c r="AX141" s="14" t="s">
        <v>76</v>
      </c>
      <c r="AY141" s="191" t="s">
        <v>126</v>
      </c>
    </row>
    <row r="142" spans="2:65" s="1" customFormat="1" ht="14.4" customHeight="1">
      <c r="B142" s="149"/>
      <c r="C142" s="150" t="s">
        <v>171</v>
      </c>
      <c r="D142" s="150" t="s">
        <v>129</v>
      </c>
      <c r="E142" s="151" t="s">
        <v>655</v>
      </c>
      <c r="F142" s="152" t="s">
        <v>656</v>
      </c>
      <c r="G142" s="153" t="s">
        <v>634</v>
      </c>
      <c r="H142" s="154">
        <v>1</v>
      </c>
      <c r="I142" s="155"/>
      <c r="J142" s="156">
        <f>ROUND(I142*H142,2)</f>
        <v>0</v>
      </c>
      <c r="K142" s="152" t="s">
        <v>133</v>
      </c>
      <c r="L142" s="31"/>
      <c r="M142" s="157" t="s">
        <v>1</v>
      </c>
      <c r="N142" s="158" t="s">
        <v>41</v>
      </c>
      <c r="O142" s="54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61" t="s">
        <v>635</v>
      </c>
      <c r="AT142" s="161" t="s">
        <v>129</v>
      </c>
      <c r="AU142" s="161" t="s">
        <v>86</v>
      </c>
      <c r="AY142" s="16" t="s">
        <v>126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6" t="s">
        <v>84</v>
      </c>
      <c r="BK142" s="162">
        <f>ROUND(I142*H142,2)</f>
        <v>0</v>
      </c>
      <c r="BL142" s="16" t="s">
        <v>635</v>
      </c>
      <c r="BM142" s="161" t="s">
        <v>657</v>
      </c>
    </row>
    <row r="143" spans="2:65" s="12" customFormat="1">
      <c r="B143" s="163"/>
      <c r="D143" s="164" t="s">
        <v>136</v>
      </c>
      <c r="E143" s="165" t="s">
        <v>1</v>
      </c>
      <c r="F143" s="166" t="s">
        <v>84</v>
      </c>
      <c r="H143" s="167">
        <v>1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136</v>
      </c>
      <c r="AU143" s="165" t="s">
        <v>86</v>
      </c>
      <c r="AV143" s="12" t="s">
        <v>86</v>
      </c>
      <c r="AW143" s="12" t="s">
        <v>32</v>
      </c>
      <c r="AX143" s="12" t="s">
        <v>76</v>
      </c>
      <c r="AY143" s="165" t="s">
        <v>126</v>
      </c>
    </row>
    <row r="144" spans="2:65" s="13" customFormat="1">
      <c r="B144" s="172"/>
      <c r="D144" s="164" t="s">
        <v>136</v>
      </c>
      <c r="E144" s="173" t="s">
        <v>1</v>
      </c>
      <c r="F144" s="174" t="s">
        <v>140</v>
      </c>
      <c r="H144" s="175">
        <v>1</v>
      </c>
      <c r="I144" s="176"/>
      <c r="L144" s="172"/>
      <c r="M144" s="177"/>
      <c r="N144" s="178"/>
      <c r="O144" s="178"/>
      <c r="P144" s="178"/>
      <c r="Q144" s="178"/>
      <c r="R144" s="178"/>
      <c r="S144" s="178"/>
      <c r="T144" s="179"/>
      <c r="AT144" s="173" t="s">
        <v>136</v>
      </c>
      <c r="AU144" s="173" t="s">
        <v>86</v>
      </c>
      <c r="AV144" s="13" t="s">
        <v>134</v>
      </c>
      <c r="AW144" s="13" t="s">
        <v>32</v>
      </c>
      <c r="AX144" s="13" t="s">
        <v>84</v>
      </c>
      <c r="AY144" s="173" t="s">
        <v>126</v>
      </c>
    </row>
    <row r="145" spans="2:51" s="14" customFormat="1">
      <c r="B145" s="190"/>
      <c r="D145" s="164" t="s">
        <v>136</v>
      </c>
      <c r="E145" s="191" t="s">
        <v>1</v>
      </c>
      <c r="F145" s="192" t="s">
        <v>658</v>
      </c>
      <c r="H145" s="191" t="s">
        <v>1</v>
      </c>
      <c r="I145" s="193"/>
      <c r="L145" s="190"/>
      <c r="M145" s="201"/>
      <c r="N145" s="202"/>
      <c r="O145" s="202"/>
      <c r="P145" s="202"/>
      <c r="Q145" s="202"/>
      <c r="R145" s="202"/>
      <c r="S145" s="202"/>
      <c r="T145" s="203"/>
      <c r="AT145" s="191" t="s">
        <v>136</v>
      </c>
      <c r="AU145" s="191" t="s">
        <v>86</v>
      </c>
      <c r="AV145" s="14" t="s">
        <v>84</v>
      </c>
      <c r="AW145" s="14" t="s">
        <v>32</v>
      </c>
      <c r="AX145" s="14" t="s">
        <v>76</v>
      </c>
      <c r="AY145" s="191" t="s">
        <v>126</v>
      </c>
    </row>
    <row r="146" spans="2:51" s="1" customFormat="1" ht="6.9" customHeight="1">
      <c r="B146" s="43"/>
      <c r="C146" s="44"/>
      <c r="D146" s="44"/>
      <c r="E146" s="44"/>
      <c r="F146" s="44"/>
      <c r="G146" s="44"/>
      <c r="H146" s="44"/>
      <c r="I146" s="111"/>
      <c r="J146" s="44"/>
      <c r="K146" s="44"/>
      <c r="L146" s="31"/>
    </row>
  </sheetData>
  <autoFilter ref="C118:K145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01 - Bourací práce</vt:lpstr>
      <vt:lpstr>SO 02 - Stavební úpravy</vt:lpstr>
      <vt:lpstr>VON - Vedlejší a ostatní ...</vt:lpstr>
      <vt:lpstr>'Rekapitulace stavby'!Názvy_tisku</vt:lpstr>
      <vt:lpstr>'SO 01 - Bourací práce'!Názvy_tisku</vt:lpstr>
      <vt:lpstr>'SO 02 - Stavební úpravy'!Názvy_tisku</vt:lpstr>
      <vt:lpstr>'VON - Vedlejší a ostatní ...'!Názvy_tisku</vt:lpstr>
      <vt:lpstr>'Rekapitulace stavby'!Oblast_tisku</vt:lpstr>
      <vt:lpstr>'SO 01 - Bourací práce'!Oblast_tisku</vt:lpstr>
      <vt:lpstr>'SO 02 - Stavební úpravy'!Oblast_tisku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Pavel-HP\Pavel</dc:creator>
  <cp:lastModifiedBy>Pavel</cp:lastModifiedBy>
  <cp:lastPrinted>2019-03-22T19:18:03Z</cp:lastPrinted>
  <dcterms:created xsi:type="dcterms:W3CDTF">2019-03-22T19:12:11Z</dcterms:created>
  <dcterms:modified xsi:type="dcterms:W3CDTF">2019-03-22T19:18:10Z</dcterms:modified>
</cp:coreProperties>
</file>